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<sst xmlns="http://schemas.openxmlformats.org/spreadsheetml/2006/main" count="41" uniqueCount="34">
  <si>
    <t>споживачі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</si>
  <si>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</si>
  <si>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</si>
  <si>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</si>
  <si>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</si>
  <si>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заборгов. станом на 01.01.2023</t>
  </si>
  <si>
    <t>загальна</t>
  </si>
  <si>
    <t>в т. ч.</t>
  </si>
  <si>
    <t>р/р</t>
  </si>
  <si>
    <t>в/з</t>
  </si>
  <si>
    <t>МІСЬКИЙ</t>
  </si>
  <si>
    <t>РАЙОННИЙ</t>
  </si>
  <si>
    <t>ОБЛАСНИЙ</t>
  </si>
  <si>
    <t>ДЕРЖАВНИЙ</t>
  </si>
  <si>
    <t>БЮДЖЕТ</t>
  </si>
  <si>
    <t>СУБСИДІЇ</t>
  </si>
  <si>
    <t>Автозаводск р-н</t>
  </si>
  <si>
    <t>Крюківск р-н</t>
  </si>
  <si>
    <t xml:space="preserve">Кременчуцький </t>
  </si>
  <si>
    <t>в т.ч. ОСББ</t>
  </si>
  <si>
    <t>ПІЛЬГИ</t>
  </si>
  <si>
    <t>Кременчуцький</t>
  </si>
  <si>
    <t>Департамент</t>
  </si>
  <si>
    <t>ВСЬОГО БЮДЖЕТ</t>
  </si>
  <si>
    <t>НАСЕЛЕННЯ</t>
  </si>
  <si>
    <t>Буд.з індивід.дог.</t>
  </si>
  <si>
    <t>Приватний сектор</t>
  </si>
  <si>
    <t>ОСББ</t>
  </si>
  <si>
    <t>ОСББ з колект.дог.</t>
  </si>
  <si>
    <t>ЮРИДИЧНІ ОСОБИ</t>
  </si>
  <si>
    <t>ВСЬОГО</t>
  </si>
  <si>
    <t>заборгов. станом на 01.12.2023</t>
  </si>
  <si>
    <t>нараховано за грудень 2023</t>
  </si>
  <si>
    <t>заборгов. станом на 01.01.2024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</si>
</sst>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5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1">
    <xf numFmtId="0" fontId="0" fillId="0" borderId="0" xfId="0" applyAlignment="1">
      <alignment/>
    </xf>
    <xf numFmtId="4" fontId="10" fillId="7" borderId="10" xfId="0" applyNumberFormat="1" applyFont="1" applyFill="1" applyBorder="1" applyAlignment="1">
      <alignment horizontal="right" vertical="center" wrapText="1"/>
    </xf>
    <xf numFmtId="4" fontId="10" fillId="22" borderId="11" xfId="0" applyNumberFormat="1" applyFont="1" applyFill="1" applyBorder="1" applyAlignment="1">
      <alignment horizontal="right" vertical="center" wrapText="1"/>
    </xf>
    <xf numFmtId="4" fontId="10" fillId="7" borderId="11" xfId="0" applyNumberFormat="1" applyFont="1" applyFill="1" applyBorder="1" applyAlignment="1">
      <alignment horizontal="right" vertical="center" wrapText="1"/>
    </xf>
    <xf numFmtId="4" fontId="2" fillId="22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10" fillId="7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0" fillId="22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4" fontId="10" fillId="7" borderId="16" xfId="0" applyNumberFormat="1" applyFont="1" applyFill="1" applyBorder="1" applyAlignment="1">
      <alignment horizontal="right"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10" fillId="22" borderId="17" xfId="0" applyNumberFormat="1" applyFont="1" applyFill="1" applyBorder="1" applyAlignment="1">
      <alignment horizontal="right" vertical="center" wrapText="1"/>
    </xf>
    <xf numFmtId="4" fontId="3" fillId="7" borderId="19" xfId="0" applyNumberFormat="1" applyFont="1" applyFill="1" applyBorder="1" applyAlignment="1">
      <alignment horizontal="right" vertical="center" wrapText="1"/>
    </xf>
    <xf numFmtId="4" fontId="3" fillId="22" borderId="20" xfId="0" applyNumberFormat="1" applyFont="1" applyFill="1" applyBorder="1" applyAlignment="1">
      <alignment horizontal="right" vertical="center" wrapText="1"/>
    </xf>
    <xf numFmtId="4" fontId="3" fillId="7" borderId="20" xfId="0" applyNumberFormat="1" applyFont="1" applyFill="1" applyBorder="1" applyAlignment="1">
      <alignment horizontal="right" vertical="center" wrapText="1"/>
    </xf>
    <xf numFmtId="4" fontId="3" fillId="22" borderId="19" xfId="0" applyNumberFormat="1" applyFont="1" applyFill="1" applyBorder="1" applyAlignment="1">
      <alignment horizontal="right" vertical="center" wrapText="1"/>
    </xf>
    <xf numFmtId="4" fontId="3" fillId="7" borderId="21" xfId="0" applyNumberFormat="1" applyFont="1" applyFill="1" applyBorder="1" applyAlignment="1">
      <alignment horizontal="right" vertical="center" wrapText="1"/>
    </xf>
    <xf numFmtId="4" fontId="3" fillId="22" borderId="19" xfId="58" applyNumberFormat="1" applyFont="1" applyFill="1" applyBorder="1" applyAlignment="1">
      <alignment horizontal="right" vertical="center" wrapText="1"/>
    </xf>
    <xf numFmtId="4" fontId="3" fillId="22" borderId="20" xfId="58" applyNumberFormat="1" applyFont="1" applyFill="1" applyBorder="1" applyAlignment="1">
      <alignment horizontal="right" vertical="center" wrapText="1"/>
    </xf>
    <xf numFmtId="4" fontId="3" fillId="22" borderId="22" xfId="0" applyNumberFormat="1" applyFont="1" applyFill="1" applyBorder="1" applyAlignment="1">
      <alignment horizontal="right" vertical="center" wrapText="1"/>
    </xf>
    <xf numFmtId="4" fontId="10" fillId="7" borderId="23" xfId="0" applyNumberFormat="1" applyFont="1" applyFill="1" applyBorder="1" applyAlignment="1">
      <alignment horizontal="right" vertical="center" wrapText="1"/>
    </xf>
    <xf numFmtId="4" fontId="10" fillId="22" borderId="10" xfId="58" applyNumberFormat="1" applyFont="1" applyFill="1" applyBorder="1" applyAlignment="1">
      <alignment horizontal="right" vertical="center" wrapText="1"/>
    </xf>
    <xf numFmtId="4" fontId="2" fillId="0" borderId="11" xfId="58" applyNumberFormat="1" applyFont="1" applyBorder="1" applyAlignment="1">
      <alignment horizontal="right" vertical="center" wrapText="1"/>
    </xf>
    <xf numFmtId="4" fontId="2" fillId="0" borderId="11" xfId="58" applyNumberFormat="1" applyFont="1" applyFill="1" applyBorder="1" applyAlignment="1">
      <alignment horizontal="right" vertical="center" wrapText="1"/>
    </xf>
    <xf numFmtId="4" fontId="10" fillId="7" borderId="24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10" fillId="7" borderId="26" xfId="0" applyNumberFormat="1" applyFont="1" applyFill="1" applyBorder="1" applyAlignment="1">
      <alignment horizontal="right" vertical="center" wrapText="1"/>
    </xf>
    <xf numFmtId="4" fontId="10" fillId="22" borderId="14" xfId="58" applyNumberFormat="1" applyFont="1" applyFill="1" applyBorder="1" applyAlignment="1">
      <alignment horizontal="right" vertical="center" wrapText="1"/>
    </xf>
    <xf numFmtId="4" fontId="2" fillId="0" borderId="12" xfId="58" applyNumberFormat="1" applyFont="1" applyBorder="1" applyAlignment="1">
      <alignment horizontal="right" vertical="center" wrapText="1"/>
    </xf>
    <xf numFmtId="4" fontId="2" fillId="0" borderId="12" xfId="58" applyNumberFormat="1" applyFont="1" applyFill="1" applyBorder="1" applyAlignment="1">
      <alignment horizontal="right" vertical="center" wrapText="1"/>
    </xf>
    <xf numFmtId="4" fontId="10" fillId="7" borderId="27" xfId="0" applyNumberFormat="1" applyFont="1" applyFill="1" applyBorder="1" applyAlignment="1">
      <alignment horizontal="right" vertical="center" wrapText="1"/>
    </xf>
    <xf numFmtId="4" fontId="10" fillId="22" borderId="16" xfId="58" applyNumberFormat="1" applyFont="1" applyFill="1" applyBorder="1" applyAlignment="1">
      <alignment horizontal="right" vertical="center" wrapText="1"/>
    </xf>
    <xf numFmtId="4" fontId="2" fillId="0" borderId="17" xfId="58" applyNumberFormat="1" applyFont="1" applyBorder="1" applyAlignment="1">
      <alignment horizontal="right" vertical="center" wrapText="1"/>
    </xf>
    <xf numFmtId="4" fontId="2" fillId="0" borderId="17" xfId="58" applyNumberFormat="1" applyFont="1" applyFill="1" applyBorder="1" applyAlignment="1">
      <alignment horizontal="right" vertical="center" wrapText="1"/>
    </xf>
    <xf numFmtId="4" fontId="10" fillId="7" borderId="28" xfId="0" applyNumberFormat="1" applyFont="1" applyFill="1" applyBorder="1" applyAlignment="1">
      <alignment horizontal="right" vertical="center" wrapText="1"/>
    </xf>
    <xf numFmtId="4" fontId="10" fillId="0" borderId="29" xfId="0" applyNumberFormat="1" applyFont="1" applyFill="1" applyBorder="1" applyAlignment="1">
      <alignment horizontal="right" vertical="center" wrapText="1"/>
    </xf>
    <xf numFmtId="4" fontId="10" fillId="22" borderId="28" xfId="0" applyNumberFormat="1" applyFont="1" applyFill="1" applyBorder="1" applyAlignment="1">
      <alignment horizontal="right" vertical="center" wrapText="1"/>
    </xf>
    <xf numFmtId="4" fontId="10" fillId="7" borderId="21" xfId="0" applyNumberFormat="1" applyFont="1" applyFill="1" applyBorder="1" applyAlignment="1">
      <alignment horizontal="right" vertical="center" wrapText="1"/>
    </xf>
    <xf numFmtId="4" fontId="10" fillId="22" borderId="20" xfId="0" applyNumberFormat="1" applyFont="1" applyFill="1" applyBorder="1" applyAlignment="1">
      <alignment horizontal="right" vertical="center" wrapText="1"/>
    </xf>
    <xf numFmtId="4" fontId="2" fillId="0" borderId="20" xfId="58" applyNumberFormat="1" applyFont="1" applyBorder="1" applyAlignment="1">
      <alignment horizontal="right" vertical="center" wrapText="1"/>
    </xf>
    <xf numFmtId="4" fontId="2" fillId="0" borderId="22" xfId="58" applyNumberFormat="1" applyFont="1" applyFill="1" applyBorder="1" applyAlignment="1">
      <alignment horizontal="right" vertical="center" wrapText="1"/>
    </xf>
    <xf numFmtId="4" fontId="10" fillId="7" borderId="20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4" fontId="10" fillId="0" borderId="20" xfId="0" applyNumberFormat="1" applyFont="1" applyFill="1" applyBorder="1" applyAlignment="1">
      <alignment horizontal="right" vertical="center" wrapText="1"/>
    </xf>
    <xf numFmtId="4" fontId="10" fillId="22" borderId="30" xfId="0" applyNumberFormat="1" applyFont="1" applyFill="1" applyBorder="1" applyAlignment="1">
      <alignment horizontal="right" vertical="center" wrapText="1"/>
    </xf>
    <xf numFmtId="4" fontId="10" fillId="7" borderId="3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" fontId="10" fillId="20" borderId="27" xfId="0" applyNumberFormat="1" applyFont="1" applyFill="1" applyBorder="1" applyAlignment="1">
      <alignment horizontal="right" vertical="center" wrapText="1"/>
    </xf>
    <xf numFmtId="4" fontId="6" fillId="20" borderId="17" xfId="0" applyNumberFormat="1" applyFont="1" applyFill="1" applyBorder="1" applyAlignment="1">
      <alignment horizontal="right" vertical="center" wrapText="1"/>
    </xf>
    <xf numFmtId="4" fontId="10" fillId="20" borderId="11" xfId="0" applyNumberFormat="1" applyFont="1" applyFill="1" applyBorder="1" applyAlignment="1">
      <alignment horizontal="right" vertical="center" wrapText="1"/>
    </xf>
    <xf numFmtId="4" fontId="10" fillId="20" borderId="10" xfId="58" applyNumberFormat="1" applyFont="1" applyFill="1" applyBorder="1" applyAlignment="1">
      <alignment horizontal="right" vertical="center" wrapText="1"/>
    </xf>
    <xf numFmtId="4" fontId="2" fillId="20" borderId="17" xfId="0" applyNumberFormat="1" applyFont="1" applyFill="1" applyBorder="1" applyAlignment="1">
      <alignment horizontal="right" vertical="center" wrapText="1"/>
    </xf>
    <xf numFmtId="4" fontId="13" fillId="20" borderId="17" xfId="0" applyNumberFormat="1" applyFont="1" applyFill="1" applyBorder="1" applyAlignment="1">
      <alignment horizontal="right" vertical="center" wrapText="1"/>
    </xf>
    <xf numFmtId="4" fontId="13" fillId="20" borderId="32" xfId="0" applyNumberFormat="1" applyFont="1" applyFill="1" applyBorder="1" applyAlignment="1">
      <alignment horizontal="right" vertical="center" wrapText="1"/>
    </xf>
    <xf numFmtId="4" fontId="10" fillId="20" borderId="31" xfId="0" applyNumberFormat="1" applyFont="1" applyFill="1" applyBorder="1" applyAlignment="1">
      <alignment horizontal="right" vertical="center" wrapText="1"/>
    </xf>
    <xf numFmtId="4" fontId="2" fillId="20" borderId="11" xfId="0" applyNumberFormat="1" applyFont="1" applyFill="1" applyBorder="1" applyAlignment="1">
      <alignment horizontal="right" vertical="center" wrapText="1"/>
    </xf>
    <xf numFmtId="4" fontId="10" fillId="20" borderId="17" xfId="0" applyNumberFormat="1" applyFont="1" applyFill="1" applyBorder="1" applyAlignment="1">
      <alignment horizontal="right" vertical="center" wrapText="1"/>
    </xf>
    <xf numFmtId="4" fontId="3" fillId="7" borderId="33" xfId="0" applyNumberFormat="1" applyFont="1" applyFill="1" applyBorder="1" applyAlignment="1">
      <alignment horizontal="right" vertical="center" wrapText="1"/>
    </xf>
    <xf numFmtId="4" fontId="3" fillId="22" borderId="34" xfId="0" applyNumberFormat="1" applyFont="1" applyFill="1" applyBorder="1" applyAlignment="1">
      <alignment horizontal="right" vertical="center" wrapText="1"/>
    </xf>
    <xf numFmtId="4" fontId="10" fillId="22" borderId="24" xfId="0" applyNumberFormat="1" applyFont="1" applyFill="1" applyBorder="1" applyAlignment="1">
      <alignment horizontal="right" vertical="center" wrapText="1"/>
    </xf>
    <xf numFmtId="4" fontId="10" fillId="22" borderId="16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35" xfId="58" applyNumberFormat="1" applyFont="1" applyBorder="1" applyAlignment="1">
      <alignment horizontal="right" vertical="center" wrapText="1"/>
    </xf>
    <xf numFmtId="4" fontId="10" fillId="7" borderId="12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13" fillId="0" borderId="36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3" fillId="22" borderId="10" xfId="0" applyNumberFormat="1" applyFont="1" applyFill="1" applyBorder="1" applyAlignment="1">
      <alignment horizontal="right" vertical="center" wrapText="1"/>
    </xf>
    <xf numFmtId="4" fontId="10" fillId="22" borderId="10" xfId="0" applyNumberFormat="1" applyFont="1" applyFill="1" applyBorder="1" applyAlignment="1">
      <alignment horizontal="right" vertical="center" wrapText="1"/>
    </xf>
    <xf numFmtId="4" fontId="16" fillId="0" borderId="25" xfId="58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4" fontId="16" fillId="0" borderId="38" xfId="58" applyNumberFormat="1" applyFont="1" applyBorder="1" applyAlignment="1">
      <alignment horizontal="right" vertical="center" wrapText="1"/>
    </xf>
    <xf numFmtId="4" fontId="10" fillId="7" borderId="37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Border="1" applyAlignment="1">
      <alignment horizontal="right" vertical="center" wrapText="1"/>
    </xf>
    <xf numFmtId="4" fontId="13" fillId="0" borderId="39" xfId="0" applyNumberFormat="1" applyFont="1" applyBorder="1" applyAlignment="1">
      <alignment horizontal="right" vertical="center" wrapText="1"/>
    </xf>
    <xf numFmtId="4" fontId="3" fillId="7" borderId="40" xfId="0" applyNumberFormat="1" applyFont="1" applyFill="1" applyBorder="1" applyAlignment="1">
      <alignment horizontal="right" vertical="center" wrapText="1"/>
    </xf>
    <xf numFmtId="4" fontId="3" fillId="7" borderId="34" xfId="0" applyNumberFormat="1" applyFont="1" applyFill="1" applyBorder="1" applyAlignment="1">
      <alignment horizontal="right" vertical="center" wrapText="1"/>
    </xf>
    <xf numFmtId="4" fontId="3" fillId="22" borderId="40" xfId="0" applyNumberFormat="1" applyFont="1" applyFill="1" applyBorder="1" applyAlignment="1">
      <alignment horizontal="right" vertical="center" wrapText="1"/>
    </xf>
    <xf numFmtId="4" fontId="10" fillId="7" borderId="3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2" fillId="20" borderId="17" xfId="58" applyNumberFormat="1" applyFont="1" applyFill="1" applyBorder="1" applyAlignment="1">
      <alignment horizontal="right" vertical="center" wrapText="1"/>
    </xf>
    <xf numFmtId="4" fontId="2" fillId="0" borderId="39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22" borderId="34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22" borderId="21" xfId="0" applyFont="1" applyFill="1" applyBorder="1" applyAlignment="1">
      <alignment horizontal="center" vertical="center" wrapText="1"/>
    </xf>
    <xf numFmtId="0" fontId="7" fillId="22" borderId="5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22" borderId="33" xfId="0" applyFont="1" applyFill="1" applyBorder="1" applyAlignment="1">
      <alignment horizontal="center" vertical="center" wrapText="1"/>
    </xf>
    <xf numFmtId="0" fontId="5" fillId="22" borderId="41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0" fontId="0" fillId="20" borderId="50" xfId="0" applyFont="1" applyFill="1" applyBorder="1" applyAlignment="1">
      <alignment horizontal="center" vertical="center" wrapText="1"/>
    </xf>
    <xf numFmtId="0" fontId="7" fillId="22" borderId="33" xfId="0" applyFont="1" applyFill="1" applyBorder="1" applyAlignment="1">
      <alignment horizontal="center" vertical="center" wrapText="1"/>
    </xf>
    <xf numFmtId="0" fontId="7" fillId="22" borderId="4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22" borderId="5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4" fontId="11" fillId="7" borderId="0" xfId="0" applyNumberFormat="1" applyFont="1" applyFill="1" applyBorder="1" applyAlignment="1">
      <alignment horizontal="right" vertical="center" wrapText="1"/>
    </xf>
    <xf numFmtId="4" fontId="11" fillId="22" borderId="28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11" fillId="7" borderId="28" xfId="0" applyNumberFormat="1" applyFont="1" applyFill="1" applyBorder="1" applyAlignment="1">
      <alignment horizontal="right"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1" fillId="22" borderId="34" xfId="0" applyNumberFormat="1" applyFont="1" applyFill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" fontId="6" fillId="7" borderId="42" xfId="0" applyNumberFormat="1" applyFont="1" applyFill="1" applyBorder="1" applyAlignment="1">
      <alignment horizontal="right" vertical="center" wrapText="1"/>
    </xf>
    <xf numFmtId="4" fontId="6" fillId="22" borderId="28" xfId="0" applyNumberFormat="1" applyFont="1" applyFill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6" fillId="7" borderId="28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29" xfId="0" applyNumberFormat="1" applyFont="1" applyBorder="1" applyAlignment="1">
      <alignment horizontal="right" vertical="center" wrapText="1"/>
    </xf>
    <xf numFmtId="4" fontId="6" fillId="22" borderId="37" xfId="0" applyNumberFormat="1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10" fillId="22" borderId="34" xfId="0" applyNumberFormat="1" applyFont="1" applyFill="1" applyBorder="1" applyAlignment="1">
      <alignment horizontal="right" vertical="center" wrapText="1"/>
    </xf>
    <xf numFmtId="4" fontId="10" fillId="7" borderId="34" xfId="0" applyNumberFormat="1" applyFont="1" applyFill="1" applyBorder="1" applyAlignment="1">
      <alignment horizontal="right" vertical="center" wrapText="1"/>
    </xf>
    <xf numFmtId="4" fontId="13" fillId="0" borderId="32" xfId="0" applyNumberFormat="1" applyFont="1" applyBorder="1" applyAlignment="1">
      <alignment horizontal="right" vertical="center" wrapText="1"/>
    </xf>
    <xf numFmtId="4" fontId="10" fillId="7" borderId="17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" fontId="6" fillId="7" borderId="19" xfId="0" applyNumberFormat="1" applyFont="1" applyFill="1" applyBorder="1" applyAlignment="1">
      <alignment horizontal="right" vertical="center" wrapText="1"/>
    </xf>
    <xf numFmtId="4" fontId="6" fillId="22" borderId="20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4" fontId="6" fillId="7" borderId="20" xfId="0" applyNumberFormat="1" applyFont="1" applyFill="1" applyBorder="1" applyAlignment="1">
      <alignment horizontal="right" vertical="center" wrapText="1"/>
    </xf>
    <xf numFmtId="4" fontId="6" fillId="22" borderId="53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110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23"/>
      <sheetName val="02.2023"/>
      <sheetName val="03.2023"/>
      <sheetName val="04.2023"/>
      <sheetName val="05.2023"/>
      <sheetName val="06.2023"/>
      <sheetName val="07.2023"/>
      <sheetName val="08.2023"/>
      <sheetName val="09.2023"/>
      <sheetName val="10.2023"/>
      <sheetName val="11.2023"/>
      <sheetName val="12.20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  <sheetName val="10.2021"/>
      <sheetName val="11.2021"/>
      <sheetName val="12.2021"/>
      <sheetName val="01.2022"/>
      <sheetName val="02.2022"/>
      <sheetName val="март"/>
    </sheetNames>
    <sheetDataSet>
      <sheetData sheetId="17">
        <row r="12">
          <cell r="F12">
            <v>170220.21</v>
          </cell>
          <cell r="O12">
            <v>61871.39</v>
          </cell>
        </row>
        <row r="13">
          <cell r="F13">
            <v>889876.28</v>
          </cell>
          <cell r="O13">
            <v>649753.02</v>
          </cell>
        </row>
        <row r="15">
          <cell r="F15">
            <v>0</v>
          </cell>
          <cell r="O15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PageLayoutView="0" workbookViewId="0" topLeftCell="A1">
      <selection activeCell="N16" sqref="N16"/>
    </sheetView>
  </sheetViews>
  <sheetFormatPr defaultColWidth="9.140625" defaultRowHeight="12.75"/>
  <cols>
    <col min="3" max="3" width="19.140625" style="0" customWidth="1"/>
    <col min="4" max="4" width="18.28125" style="0" customWidth="1"/>
    <col min="5" max="5" width="19.28125" style="0" customWidth="1"/>
    <col min="6" max="6" width="19.57421875" style="0" customWidth="1"/>
    <col min="7" max="7" width="18.28125" style="0" customWidth="1"/>
    <col min="8" max="8" width="17.7109375" style="0" customWidth="1"/>
    <col min="9" max="9" width="14.28125" style="0" customWidth="1"/>
    <col min="10" max="10" width="19.8515625" style="0" customWidth="1"/>
    <col min="11" max="11" width="18.28125" style="0" customWidth="1"/>
    <col min="12" max="12" width="17.00390625" style="0" customWidth="1"/>
    <col min="13" max="13" width="15.421875" style="0" customWidth="1"/>
    <col min="14" max="14" width="17.28125" style="0" customWidth="1"/>
  </cols>
  <sheetData>
    <row r="1" spans="1:14" ht="20.25" thickBot="1">
      <c r="A1" s="107" t="s">
        <v>0</v>
      </c>
      <c r="B1" s="108"/>
      <c r="C1" s="113" t="s">
        <v>5</v>
      </c>
      <c r="D1" s="113" t="s">
        <v>31</v>
      </c>
      <c r="E1" s="116" t="s">
        <v>32</v>
      </c>
      <c r="F1" s="119" t="s">
        <v>1</v>
      </c>
      <c r="G1" s="122" t="s">
        <v>2</v>
      </c>
      <c r="H1" s="123"/>
      <c r="I1" s="123"/>
      <c r="J1" s="122" t="s">
        <v>3</v>
      </c>
      <c r="K1" s="124"/>
      <c r="L1" s="124"/>
      <c r="M1" s="125" t="s">
        <v>4</v>
      </c>
      <c r="N1" s="128" t="s">
        <v>33</v>
      </c>
    </row>
    <row r="2" spans="1:14" ht="19.5" thickBot="1">
      <c r="A2" s="109"/>
      <c r="B2" s="110"/>
      <c r="C2" s="114"/>
      <c r="D2" s="114"/>
      <c r="E2" s="117"/>
      <c r="F2" s="120"/>
      <c r="G2" s="128" t="s">
        <v>6</v>
      </c>
      <c r="H2" s="131" t="s">
        <v>7</v>
      </c>
      <c r="I2" s="132"/>
      <c r="J2" s="119" t="s">
        <v>6</v>
      </c>
      <c r="K2" s="131" t="s">
        <v>7</v>
      </c>
      <c r="L2" s="124"/>
      <c r="M2" s="126"/>
      <c r="N2" s="129"/>
    </row>
    <row r="3" spans="1:14" ht="18.75" customHeight="1">
      <c r="A3" s="109"/>
      <c r="B3" s="110"/>
      <c r="C3" s="114"/>
      <c r="D3" s="114"/>
      <c r="E3" s="117"/>
      <c r="F3" s="120"/>
      <c r="G3" s="129"/>
      <c r="H3" s="133" t="s">
        <v>8</v>
      </c>
      <c r="I3" s="133" t="s">
        <v>9</v>
      </c>
      <c r="J3" s="120"/>
      <c r="K3" s="133" t="s">
        <v>8</v>
      </c>
      <c r="L3" s="133" t="s">
        <v>9</v>
      </c>
      <c r="M3" s="126"/>
      <c r="N3" s="129"/>
    </row>
    <row r="4" spans="1:14" ht="13.5" customHeight="1" thickBot="1">
      <c r="A4" s="111"/>
      <c r="B4" s="112"/>
      <c r="C4" s="115"/>
      <c r="D4" s="115"/>
      <c r="E4" s="118"/>
      <c r="F4" s="121"/>
      <c r="G4" s="130"/>
      <c r="H4" s="134"/>
      <c r="I4" s="134"/>
      <c r="J4" s="121"/>
      <c r="K4" s="134"/>
      <c r="L4" s="134"/>
      <c r="M4" s="127"/>
      <c r="N4" s="130"/>
    </row>
    <row r="5" spans="1:14" ht="15.75">
      <c r="A5" s="135" t="s">
        <v>10</v>
      </c>
      <c r="B5" s="136"/>
      <c r="C5" s="1">
        <v>-733402.61</v>
      </c>
      <c r="D5" s="2">
        <v>-283000.22</v>
      </c>
      <c r="E5" s="100">
        <v>520483.36</v>
      </c>
      <c r="F5" s="3">
        <v>5199805.14</v>
      </c>
      <c r="G5" s="4">
        <f>SUM(H5:I5)</f>
        <v>119589.75</v>
      </c>
      <c r="H5" s="5">
        <v>119589.75</v>
      </c>
      <c r="I5" s="6"/>
      <c r="J5" s="3">
        <f>SUM(K5:L5)</f>
        <v>4348509.14</v>
      </c>
      <c r="K5" s="7">
        <v>4348509.14</v>
      </c>
      <c r="L5" s="8"/>
      <c r="M5" s="9"/>
      <c r="N5" s="2">
        <f>C5+F5-J5</f>
        <v>117893.38999999966</v>
      </c>
    </row>
    <row r="6" spans="1:14" ht="15.75">
      <c r="A6" s="137" t="s">
        <v>11</v>
      </c>
      <c r="B6" s="138"/>
      <c r="C6" s="10">
        <v>-22442.87</v>
      </c>
      <c r="D6" s="2">
        <v>19792.89</v>
      </c>
      <c r="E6" s="101">
        <v>27762.43</v>
      </c>
      <c r="F6" s="3">
        <v>319419.81</v>
      </c>
      <c r="G6" s="4">
        <f>SUM(H6:I6)</f>
        <v>13661.71</v>
      </c>
      <c r="H6" s="11">
        <v>13661.71</v>
      </c>
      <c r="I6" s="12"/>
      <c r="J6" s="3">
        <f>SUM(K6:L6)</f>
        <v>263083.33</v>
      </c>
      <c r="K6" s="7">
        <v>263083.33</v>
      </c>
      <c r="L6" s="13"/>
      <c r="M6" s="14"/>
      <c r="N6" s="15">
        <f>C6+F6-J6</f>
        <v>33893.609999999986</v>
      </c>
    </row>
    <row r="7" spans="1:14" ht="15.75">
      <c r="A7" s="137" t="s">
        <v>12</v>
      </c>
      <c r="B7" s="138"/>
      <c r="C7" s="10">
        <v>-136820.6</v>
      </c>
      <c r="D7" s="2">
        <v>-51261.32</v>
      </c>
      <c r="E7" s="101">
        <v>141864.91</v>
      </c>
      <c r="F7" s="3">
        <v>1677572.18</v>
      </c>
      <c r="G7" s="4">
        <f>SUM(H7:I7)</f>
        <v>206761.79</v>
      </c>
      <c r="H7" s="11">
        <v>206761.79</v>
      </c>
      <c r="I7" s="16"/>
      <c r="J7" s="3">
        <f>SUM(K7:L7)</f>
        <v>1656909.78</v>
      </c>
      <c r="K7" s="7">
        <v>1656909.78</v>
      </c>
      <c r="L7" s="13"/>
      <c r="M7" s="14"/>
      <c r="N7" s="15">
        <f>C7+F7-J7</f>
        <v>-116158.20000000019</v>
      </c>
    </row>
    <row r="8" spans="1:14" ht="16.5" thickBot="1">
      <c r="A8" s="139" t="s">
        <v>13</v>
      </c>
      <c r="B8" s="140"/>
      <c r="C8" s="17">
        <v>-267065.7</v>
      </c>
      <c r="D8" s="2">
        <v>-82625.01</v>
      </c>
      <c r="E8" s="102">
        <v>210094.54</v>
      </c>
      <c r="F8" s="3">
        <v>2423297.11</v>
      </c>
      <c r="G8" s="18">
        <f>SUM(H8:I8)</f>
        <v>442367.43</v>
      </c>
      <c r="H8" s="19">
        <v>442367.43</v>
      </c>
      <c r="I8" s="20"/>
      <c r="J8" s="3">
        <f>SUM(K8:L8)</f>
        <v>2471129.31</v>
      </c>
      <c r="K8" s="7">
        <v>2471129.31</v>
      </c>
      <c r="L8" s="21"/>
      <c r="M8" s="22"/>
      <c r="N8" s="23">
        <f>C8+F8-J8</f>
        <v>-314897.9000000004</v>
      </c>
    </row>
    <row r="9" spans="1:14" ht="20.25" thickBot="1">
      <c r="A9" s="147" t="s">
        <v>14</v>
      </c>
      <c r="B9" s="148"/>
      <c r="C9" s="24">
        <f>SUM(C5:C8)</f>
        <v>-1159731.78</v>
      </c>
      <c r="D9" s="25">
        <f>SUM(D5:D8)</f>
        <v>-397093.66</v>
      </c>
      <c r="E9" s="25">
        <f>SUM(E5:E8)</f>
        <v>900205.2400000001</v>
      </c>
      <c r="F9" s="26">
        <f>SUM(F5:F8)</f>
        <v>9620094.239999998</v>
      </c>
      <c r="G9" s="27">
        <f>SUM(H9:I9)</f>
        <v>782380.6799999999</v>
      </c>
      <c r="H9" s="25">
        <f aca="true" t="shared" si="0" ref="H9:N9">SUM(H5:H8)</f>
        <v>782380.6799999999</v>
      </c>
      <c r="I9" s="25">
        <f t="shared" si="0"/>
        <v>0</v>
      </c>
      <c r="J9" s="26">
        <f t="shared" si="0"/>
        <v>8739631.56</v>
      </c>
      <c r="K9" s="25">
        <f t="shared" si="0"/>
        <v>8739631.56</v>
      </c>
      <c r="L9" s="25">
        <f t="shared" si="0"/>
        <v>0</v>
      </c>
      <c r="M9" s="25">
        <f t="shared" si="0"/>
        <v>0</v>
      </c>
      <c r="N9" s="25">
        <f t="shared" si="0"/>
        <v>-279269.1000000009</v>
      </c>
    </row>
    <row r="10" spans="1:14" ht="15.75" thickBot="1">
      <c r="A10" s="168"/>
      <c r="B10" s="169"/>
      <c r="C10" s="170"/>
      <c r="D10" s="171"/>
      <c r="E10" s="172"/>
      <c r="F10" s="173"/>
      <c r="G10" s="171"/>
      <c r="H10" s="174"/>
      <c r="I10" s="174"/>
      <c r="J10" s="173"/>
      <c r="K10" s="174"/>
      <c r="L10" s="175"/>
      <c r="M10" s="174"/>
      <c r="N10" s="176"/>
    </row>
    <row r="11" spans="1:14" ht="20.25" thickBot="1">
      <c r="A11" s="147" t="s">
        <v>15</v>
      </c>
      <c r="B11" s="148"/>
      <c r="C11" s="28">
        <f>SUM(C12:C14)</f>
        <v>0</v>
      </c>
      <c r="D11" s="25">
        <f>SUM(D12:D14)</f>
        <v>0</v>
      </c>
      <c r="E11" s="25">
        <f>SUM(E12:E14)</f>
        <v>0</v>
      </c>
      <c r="F11" s="26">
        <v>0</v>
      </c>
      <c r="G11" s="29">
        <f>SUM(G12:G14)</f>
        <v>0</v>
      </c>
      <c r="H11" s="30">
        <f>SUM(H12:H14)</f>
        <v>0</v>
      </c>
      <c r="I11" s="30">
        <f>SUM(I12:I14)</f>
        <v>0</v>
      </c>
      <c r="J11" s="28">
        <v>0</v>
      </c>
      <c r="K11" s="25">
        <v>0</v>
      </c>
      <c r="L11" s="31">
        <f>SUM(L12:L14)</f>
        <v>0</v>
      </c>
      <c r="M11" s="25">
        <v>0</v>
      </c>
      <c r="N11" s="25">
        <v>0</v>
      </c>
    </row>
    <row r="12" spans="1:14" ht="15.75" hidden="1">
      <c r="A12" s="149" t="s">
        <v>16</v>
      </c>
      <c r="B12" s="150"/>
      <c r="C12" s="32">
        <v>0</v>
      </c>
      <c r="D12" s="2">
        <v>0</v>
      </c>
      <c r="E12" s="6">
        <v>0</v>
      </c>
      <c r="F12" s="3">
        <f>E12+'[2]01.2021'!F12</f>
        <v>170220.21</v>
      </c>
      <c r="G12" s="33">
        <f>SUM(H12:I12)</f>
        <v>0</v>
      </c>
      <c r="H12" s="34">
        <v>0</v>
      </c>
      <c r="I12" s="35"/>
      <c r="J12" s="36">
        <f>SUM(K12:L12)</f>
        <v>61871.39</v>
      </c>
      <c r="K12" s="37">
        <f>H12+'[2]01.2021'!O12</f>
        <v>61871.39</v>
      </c>
      <c r="L12" s="38"/>
      <c r="M12" s="37"/>
      <c r="N12" s="2">
        <f>C12+F12-J12+M12</f>
        <v>108348.81999999999</v>
      </c>
    </row>
    <row r="13" spans="1:14" ht="15.75" hidden="1">
      <c r="A13" s="141" t="s">
        <v>17</v>
      </c>
      <c r="B13" s="142"/>
      <c r="C13" s="39">
        <v>0</v>
      </c>
      <c r="D13" s="15">
        <v>0</v>
      </c>
      <c r="E13" s="12">
        <v>0</v>
      </c>
      <c r="F13" s="3">
        <f>E13+'[2]01.2021'!F13</f>
        <v>889876.28</v>
      </c>
      <c r="G13" s="40">
        <f>SUM(H13:I13)</f>
        <v>0</v>
      </c>
      <c r="H13" s="41">
        <v>0</v>
      </c>
      <c r="I13" s="42"/>
      <c r="J13" s="3">
        <f>SUM(K13:L13)</f>
        <v>649753.02</v>
      </c>
      <c r="K13" s="37">
        <f>H13+'[2]01.2021'!O13</f>
        <v>649753.02</v>
      </c>
      <c r="L13" s="38"/>
      <c r="M13" s="16"/>
      <c r="N13" s="2">
        <f>C13+F13-J13+M13</f>
        <v>240123.26</v>
      </c>
    </row>
    <row r="14" spans="1:14" ht="16.5" hidden="1" thickBot="1">
      <c r="A14" s="143" t="s">
        <v>18</v>
      </c>
      <c r="B14" s="144"/>
      <c r="C14" s="43">
        <v>0</v>
      </c>
      <c r="D14" s="23">
        <v>0</v>
      </c>
      <c r="E14" s="103">
        <v>0</v>
      </c>
      <c r="F14" s="3">
        <f>E14+'[2]01.2021'!F14</f>
        <v>0</v>
      </c>
      <c r="G14" s="44">
        <f>SUM(H14:I14)</f>
        <v>0</v>
      </c>
      <c r="H14" s="45">
        <v>0</v>
      </c>
      <c r="I14" s="46"/>
      <c r="J14" s="47">
        <f>SUM(K14:L14)</f>
        <v>0</v>
      </c>
      <c r="K14" s="37">
        <f>H14+'[2]01.2021'!O14</f>
        <v>0</v>
      </c>
      <c r="L14" s="48"/>
      <c r="M14" s="20"/>
      <c r="N14" s="49">
        <f>C14+F14-J14+M14</f>
        <v>0</v>
      </c>
    </row>
    <row r="15" spans="1:14" ht="16.5" hidden="1" thickBot="1">
      <c r="A15" s="145" t="s">
        <v>19</v>
      </c>
      <c r="B15" s="146"/>
      <c r="C15" s="50"/>
      <c r="D15" s="51"/>
      <c r="E15" s="104">
        <v>0</v>
      </c>
      <c r="F15" s="3">
        <f>E15+'[2]01.2021'!F15</f>
        <v>0</v>
      </c>
      <c r="G15" s="44">
        <f>SUM(H15:I15)</f>
        <v>0</v>
      </c>
      <c r="H15" s="52">
        <v>0</v>
      </c>
      <c r="I15" s="53"/>
      <c r="J15" s="54"/>
      <c r="K15" s="37">
        <f>H15+'[2]01.2021'!O15</f>
        <v>0</v>
      </c>
      <c r="L15" s="55"/>
      <c r="M15" s="56"/>
      <c r="N15" s="57"/>
    </row>
    <row r="16" spans="1:14" ht="20.25" thickBot="1">
      <c r="A16" s="147" t="s">
        <v>20</v>
      </c>
      <c r="B16" s="148"/>
      <c r="C16" s="28">
        <v>12046.75</v>
      </c>
      <c r="D16" s="25">
        <v>0</v>
      </c>
      <c r="E16" s="25">
        <v>0</v>
      </c>
      <c r="F16" s="26">
        <v>-2969.61</v>
      </c>
      <c r="G16" s="25">
        <f>H16+I16</f>
        <v>0</v>
      </c>
      <c r="H16" s="25">
        <v>0</v>
      </c>
      <c r="I16" s="25">
        <f>SUM(I17:I19)</f>
        <v>0</v>
      </c>
      <c r="J16" s="26">
        <f>SUM(K16:M16)</f>
        <v>9077.14</v>
      </c>
      <c r="K16" s="25">
        <v>9077.14</v>
      </c>
      <c r="L16" s="25">
        <f>SUM(L17:L19)</f>
        <v>0</v>
      </c>
      <c r="M16" s="25">
        <f>SUM(M17:M19)</f>
        <v>0</v>
      </c>
      <c r="N16" s="25">
        <f>C16+F16-J16</f>
        <v>0</v>
      </c>
    </row>
    <row r="17" spans="1:14" ht="15.75" hidden="1">
      <c r="A17" s="149" t="s">
        <v>16</v>
      </c>
      <c r="B17" s="150"/>
      <c r="C17" s="32">
        <v>0</v>
      </c>
      <c r="D17" s="2">
        <v>0</v>
      </c>
      <c r="E17" s="59">
        <v>0</v>
      </c>
      <c r="F17" s="3">
        <f>E17+'[2]01.2021'!F17</f>
        <v>0</v>
      </c>
      <c r="G17" s="33">
        <f>SUM(H17:I17)</f>
        <v>0</v>
      </c>
      <c r="H17" s="34">
        <v>0</v>
      </c>
      <c r="I17" s="34"/>
      <c r="J17" s="58">
        <f>SUM(K17:L17)</f>
        <v>0</v>
      </c>
      <c r="K17" s="59">
        <f>H17+'[2]01.2021'!O17</f>
        <v>0</v>
      </c>
      <c r="L17" s="60"/>
      <c r="M17" s="61"/>
      <c r="N17" s="2">
        <f>C17+F17-J17</f>
        <v>0</v>
      </c>
    </row>
    <row r="18" spans="1:14" ht="15.75" hidden="1">
      <c r="A18" s="141" t="s">
        <v>17</v>
      </c>
      <c r="B18" s="142"/>
      <c r="C18" s="39">
        <v>0</v>
      </c>
      <c r="D18" s="15">
        <v>0</v>
      </c>
      <c r="E18" s="81">
        <v>0</v>
      </c>
      <c r="F18" s="3">
        <f>E18+'[2]01.2021'!F18</f>
        <v>0</v>
      </c>
      <c r="G18" s="33">
        <f>SUM(H18:I18)</f>
        <v>0</v>
      </c>
      <c r="H18" s="41">
        <v>0</v>
      </c>
      <c r="I18" s="41"/>
      <c r="J18" s="58">
        <f>SUM(K18:L18)</f>
        <v>0</v>
      </c>
      <c r="K18" s="59">
        <f>H18+'[2]01.2021'!O18</f>
        <v>0</v>
      </c>
      <c r="L18" s="60"/>
      <c r="M18" s="62"/>
      <c r="N18" s="2">
        <f>C18+F18-J18</f>
        <v>0</v>
      </c>
    </row>
    <row r="19" spans="1:14" ht="15.75" hidden="1">
      <c r="A19" s="141" t="s">
        <v>21</v>
      </c>
      <c r="B19" s="142"/>
      <c r="C19" s="39">
        <v>0</v>
      </c>
      <c r="D19" s="15">
        <v>0</v>
      </c>
      <c r="E19" s="42">
        <v>0</v>
      </c>
      <c r="F19" s="3">
        <f>E19+'[2]01.2021'!F19</f>
        <v>0</v>
      </c>
      <c r="G19" s="33">
        <f>SUM(H19:I19)</f>
        <v>0</v>
      </c>
      <c r="H19" s="41">
        <v>0</v>
      </c>
      <c r="I19" s="41"/>
      <c r="J19" s="58">
        <f>SUM(K19:L19)</f>
        <v>0</v>
      </c>
      <c r="K19" s="59">
        <f>H19+'[2]01.2021'!O19</f>
        <v>0</v>
      </c>
      <c r="L19" s="60"/>
      <c r="M19" s="62"/>
      <c r="N19" s="2">
        <f>C19+F19-J19</f>
        <v>0</v>
      </c>
    </row>
    <row r="20" spans="1:14" ht="16.5" hidden="1" thickBot="1">
      <c r="A20" s="155" t="s">
        <v>22</v>
      </c>
      <c r="B20" s="156"/>
      <c r="C20" s="63">
        <v>12046.75</v>
      </c>
      <c r="D20" s="64"/>
      <c r="E20" s="105"/>
      <c r="F20" s="65"/>
      <c r="G20" s="66">
        <f>H20</f>
        <v>0</v>
      </c>
      <c r="H20" s="67"/>
      <c r="I20" s="68">
        <v>0</v>
      </c>
      <c r="J20" s="70">
        <f>SUM(K20:M20)</f>
        <v>0</v>
      </c>
      <c r="K20" s="71"/>
      <c r="L20" s="69"/>
      <c r="M20" s="68"/>
      <c r="N20" s="72">
        <f>C20+F20-J20</f>
        <v>12046.75</v>
      </c>
    </row>
    <row r="21" spans="1:14" ht="20.25" thickBot="1">
      <c r="A21" s="147" t="s">
        <v>23</v>
      </c>
      <c r="B21" s="148"/>
      <c r="C21" s="28">
        <f>C9+C11+C16</f>
        <v>-1147685.03</v>
      </c>
      <c r="D21" s="25">
        <f aca="true" t="shared" si="1" ref="D21:N21">D9+D11+D16</f>
        <v>-397093.66</v>
      </c>
      <c r="E21" s="25">
        <f t="shared" si="1"/>
        <v>900205.2400000001</v>
      </c>
      <c r="F21" s="26">
        <f t="shared" si="1"/>
        <v>9617124.629999999</v>
      </c>
      <c r="G21" s="25">
        <f t="shared" si="1"/>
        <v>782380.6799999999</v>
      </c>
      <c r="H21" s="27">
        <f t="shared" si="1"/>
        <v>782380.6799999999</v>
      </c>
      <c r="I21" s="25">
        <f t="shared" si="1"/>
        <v>0</v>
      </c>
      <c r="J21" s="26">
        <f t="shared" si="1"/>
        <v>8748708.700000001</v>
      </c>
      <c r="K21" s="27">
        <f t="shared" si="1"/>
        <v>8748708.700000001</v>
      </c>
      <c r="L21" s="25">
        <f t="shared" si="1"/>
        <v>0</v>
      </c>
      <c r="M21" s="27">
        <f t="shared" si="1"/>
        <v>0</v>
      </c>
      <c r="N21" s="25">
        <f t="shared" si="1"/>
        <v>-279269.1000000009</v>
      </c>
    </row>
    <row r="22" spans="1:14" ht="14.25" thickBot="1">
      <c r="A22" s="177"/>
      <c r="B22" s="178"/>
      <c r="C22" s="179"/>
      <c r="D22" s="180"/>
      <c r="E22" s="181"/>
      <c r="F22" s="182"/>
      <c r="G22" s="180"/>
      <c r="H22" s="183"/>
      <c r="I22" s="181"/>
      <c r="J22" s="182"/>
      <c r="K22" s="181"/>
      <c r="L22" s="184"/>
      <c r="M22" s="181"/>
      <c r="N22" s="185"/>
    </row>
    <row r="23" spans="1:14" ht="20.25" thickBot="1">
      <c r="A23" s="151" t="s">
        <v>24</v>
      </c>
      <c r="B23" s="152"/>
      <c r="C23" s="73">
        <f aca="true" t="shared" si="2" ref="C23:N23">SUM(C24:C25)</f>
        <v>60208883.220000006</v>
      </c>
      <c r="D23" s="74">
        <f t="shared" si="2"/>
        <v>69038157.49</v>
      </c>
      <c r="E23" s="74">
        <f t="shared" si="2"/>
        <v>16894031.67</v>
      </c>
      <c r="F23" s="74">
        <f t="shared" si="2"/>
        <v>207037392.82999998</v>
      </c>
      <c r="G23" s="74">
        <f t="shared" si="2"/>
        <v>16432458.33</v>
      </c>
      <c r="H23" s="74">
        <f t="shared" si="2"/>
        <v>16223715.66</v>
      </c>
      <c r="I23" s="74">
        <f t="shared" si="2"/>
        <v>208742.67</v>
      </c>
      <c r="J23" s="74">
        <f t="shared" si="2"/>
        <v>197665941.26999998</v>
      </c>
      <c r="K23" s="74">
        <f t="shared" si="2"/>
        <v>195065623.72</v>
      </c>
      <c r="L23" s="74">
        <f t="shared" si="2"/>
        <v>3152781.39</v>
      </c>
      <c r="M23" s="74">
        <f t="shared" si="2"/>
        <v>-552463.84</v>
      </c>
      <c r="N23" s="74">
        <f t="shared" si="2"/>
        <v>69580334.78000002</v>
      </c>
    </row>
    <row r="24" spans="1:14" ht="16.5" thickBot="1">
      <c r="A24" s="153" t="s">
        <v>25</v>
      </c>
      <c r="B24" s="154"/>
      <c r="C24" s="43">
        <v>56394752.02</v>
      </c>
      <c r="D24" s="75">
        <v>64824462.87</v>
      </c>
      <c r="E24" s="77">
        <v>15982506.99</v>
      </c>
      <c r="F24" s="36">
        <v>193185202.7</v>
      </c>
      <c r="G24" s="76">
        <f>SUM(H24:I24)</f>
        <v>15363523.88</v>
      </c>
      <c r="H24" s="77">
        <f>15363523.88-I24</f>
        <v>15154781.21</v>
      </c>
      <c r="I24" s="78">
        <v>208742.67</v>
      </c>
      <c r="J24" s="79">
        <f>SUM(K24:M24)</f>
        <v>184054964.98999998</v>
      </c>
      <c r="K24" s="80">
        <v>181454999.75</v>
      </c>
      <c r="L24" s="80">
        <v>3152781.39</v>
      </c>
      <c r="M24" s="80">
        <v>-552816.15</v>
      </c>
      <c r="N24" s="23">
        <f>C24+F24-J24</f>
        <v>65524989.73000002</v>
      </c>
    </row>
    <row r="25" spans="1:14" ht="16.5" thickBot="1">
      <c r="A25" s="161" t="s">
        <v>26</v>
      </c>
      <c r="B25" s="162"/>
      <c r="C25" s="39">
        <v>3814131.2</v>
      </c>
      <c r="D25" s="75">
        <v>4213694.62</v>
      </c>
      <c r="E25" s="81">
        <v>911524.68</v>
      </c>
      <c r="F25" s="36">
        <v>13852190.13</v>
      </c>
      <c r="G25" s="76">
        <f>SUM(H25:I25)</f>
        <v>1068934.45</v>
      </c>
      <c r="H25" s="81">
        <v>1068934.45</v>
      </c>
      <c r="I25" s="82"/>
      <c r="J25" s="79">
        <f>SUM(K25:M25)</f>
        <v>13610976.280000001</v>
      </c>
      <c r="K25" s="80">
        <v>13610623.97</v>
      </c>
      <c r="L25" s="62"/>
      <c r="M25" s="62">
        <f>-587.49+939.8</f>
        <v>352.30999999999995</v>
      </c>
      <c r="N25" s="23">
        <f>C25+F25-J25</f>
        <v>4055345.0500000007</v>
      </c>
    </row>
    <row r="26" spans="1:14" ht="3.75" customHeight="1" thickBot="1">
      <c r="A26" s="186"/>
      <c r="B26" s="187"/>
      <c r="C26" s="43"/>
      <c r="D26" s="188"/>
      <c r="E26" s="77"/>
      <c r="F26" s="189"/>
      <c r="G26" s="76"/>
      <c r="H26" s="77"/>
      <c r="I26" s="190"/>
      <c r="J26" s="191"/>
      <c r="K26" s="192"/>
      <c r="L26" s="181"/>
      <c r="M26" s="181"/>
      <c r="N26" s="23"/>
    </row>
    <row r="27" spans="1:14" ht="20.25" thickBot="1">
      <c r="A27" s="147" t="s">
        <v>27</v>
      </c>
      <c r="B27" s="163"/>
      <c r="C27" s="24">
        <f>SUM(C28:C29)</f>
        <v>111407.1</v>
      </c>
      <c r="D27" s="25">
        <f>SUM(D28:D29)</f>
        <v>51880.05</v>
      </c>
      <c r="E27" s="84">
        <f>SUM(E28:E29)</f>
        <v>112353.62000000001</v>
      </c>
      <c r="F27" s="26">
        <f>SUM(F28:F29)</f>
        <v>1325297.74</v>
      </c>
      <c r="G27" s="27">
        <f>SUM(H27:I27)</f>
        <v>151021.69</v>
      </c>
      <c r="H27" s="84">
        <f>H28+H29</f>
        <v>151021.69</v>
      </c>
      <c r="I27" s="83">
        <f>I28+I29</f>
        <v>0</v>
      </c>
      <c r="J27" s="54">
        <f>SUM(K27:M27)</f>
        <v>1423423.51</v>
      </c>
      <c r="K27" s="85">
        <f>SUM(K28:K29)</f>
        <v>1424095.08</v>
      </c>
      <c r="L27" s="86">
        <f>SUM(L28:L29)</f>
        <v>0</v>
      </c>
      <c r="M27" s="86">
        <f>SUM(M28:M29)</f>
        <v>-671.5699999999961</v>
      </c>
      <c r="N27" s="25">
        <f>SUM(N28:N29)</f>
        <v>13281.329999999944</v>
      </c>
    </row>
    <row r="28" spans="1:14" ht="20.25" thickBot="1">
      <c r="A28" s="164" t="s">
        <v>27</v>
      </c>
      <c r="B28" s="165"/>
      <c r="C28" s="36">
        <v>81620.45</v>
      </c>
      <c r="D28" s="87">
        <v>9728.66</v>
      </c>
      <c r="E28" s="59">
        <v>10726.77</v>
      </c>
      <c r="F28" s="3">
        <v>43236.13</v>
      </c>
      <c r="G28" s="88">
        <f>H28+I28</f>
        <v>10914.22</v>
      </c>
      <c r="H28" s="59">
        <v>10914.22</v>
      </c>
      <c r="I28" s="89"/>
      <c r="J28" s="3">
        <f>SUM(K28:M28)</f>
        <v>104623.71</v>
      </c>
      <c r="K28" s="90">
        <v>133750.07</v>
      </c>
      <c r="L28" s="90"/>
      <c r="M28" s="61">
        <f>-328.78-18105.92-10691.66</f>
        <v>-29126.359999999997</v>
      </c>
      <c r="N28" s="75">
        <f>C28+F28-J28</f>
        <v>20232.86999999998</v>
      </c>
    </row>
    <row r="29" spans="1:14" ht="21" customHeight="1" thickBot="1">
      <c r="A29" s="166" t="s">
        <v>28</v>
      </c>
      <c r="B29" s="167"/>
      <c r="C29" s="99">
        <v>29786.65</v>
      </c>
      <c r="D29" s="87">
        <v>42151.39</v>
      </c>
      <c r="E29" s="106">
        <v>101626.85</v>
      </c>
      <c r="F29" s="3">
        <v>1282061.61</v>
      </c>
      <c r="G29" s="88">
        <f>H29+I29</f>
        <v>140107.47</v>
      </c>
      <c r="H29" s="91">
        <v>140107.47</v>
      </c>
      <c r="I29" s="92"/>
      <c r="J29" s="93">
        <f>SUM(K29:M29)</f>
        <v>1318799.8</v>
      </c>
      <c r="K29" s="90">
        <v>1290345.01</v>
      </c>
      <c r="L29" s="94"/>
      <c r="M29" s="95">
        <f>56.9+17775.58+10622.31</f>
        <v>28454.79</v>
      </c>
      <c r="N29" s="75">
        <f>C29+F29-J29</f>
        <v>-6951.540000000037</v>
      </c>
    </row>
    <row r="30" spans="1:14" ht="5.25" customHeight="1" thickBot="1">
      <c r="A30" s="193"/>
      <c r="B30" s="194"/>
      <c r="C30" s="195"/>
      <c r="D30" s="196"/>
      <c r="E30" s="197"/>
      <c r="F30" s="198"/>
      <c r="G30" s="199"/>
      <c r="H30" s="200"/>
      <c r="I30" s="197"/>
      <c r="J30" s="198"/>
      <c r="K30" s="200"/>
      <c r="L30" s="197"/>
      <c r="M30" s="200"/>
      <c r="N30" s="196"/>
    </row>
    <row r="31" spans="1:14" ht="35.25" customHeight="1" thickBot="1">
      <c r="A31" s="157" t="s">
        <v>29</v>
      </c>
      <c r="B31" s="158"/>
      <c r="C31" s="96">
        <v>2001189.45</v>
      </c>
      <c r="D31" s="74">
        <v>3785730.63</v>
      </c>
      <c r="E31" s="74">
        <f>9661252.71-E9</f>
        <v>8761047.47</v>
      </c>
      <c r="F31" s="97">
        <v>86964363.4</v>
      </c>
      <c r="G31" s="74">
        <f>SUM(H31:I31)</f>
        <v>8628250.38</v>
      </c>
      <c r="H31" s="98">
        <f>9410631.06-I31-H9</f>
        <v>8557575.81</v>
      </c>
      <c r="I31" s="74">
        <v>70674.57</v>
      </c>
      <c r="J31" s="97">
        <f>SUM(K31:M31)</f>
        <v>85054181.6</v>
      </c>
      <c r="K31" s="98">
        <v>84065084.82</v>
      </c>
      <c r="L31" s="25">
        <v>946571.24</v>
      </c>
      <c r="M31" s="98">
        <v>42525.54</v>
      </c>
      <c r="N31" s="74">
        <f>C31+F31-J31</f>
        <v>3911371.250000015</v>
      </c>
    </row>
    <row r="32" spans="1:14" ht="20.25" thickBot="1">
      <c r="A32" s="193"/>
      <c r="B32" s="194"/>
      <c r="C32" s="195"/>
      <c r="D32" s="196"/>
      <c r="E32" s="197"/>
      <c r="F32" s="198"/>
      <c r="G32" s="196"/>
      <c r="H32" s="200"/>
      <c r="I32" s="197"/>
      <c r="J32" s="198"/>
      <c r="K32" s="200"/>
      <c r="L32" s="197"/>
      <c r="M32" s="200"/>
      <c r="N32" s="25"/>
    </row>
    <row r="33" spans="1:14" ht="20.25" thickBot="1">
      <c r="A33" s="159" t="s">
        <v>30</v>
      </c>
      <c r="B33" s="160"/>
      <c r="C33" s="24">
        <f>C21+C23+C27+C31</f>
        <v>61173794.74000001</v>
      </c>
      <c r="D33" s="25">
        <f aca="true" t="shared" si="3" ref="D33:L33">D21+D23+D31+D27</f>
        <v>72478674.50999999</v>
      </c>
      <c r="E33" s="25">
        <f t="shared" si="3"/>
        <v>26667638.000000004</v>
      </c>
      <c r="F33" s="26">
        <f t="shared" si="3"/>
        <v>304944178.6</v>
      </c>
      <c r="G33" s="26">
        <f t="shared" si="3"/>
        <v>25994111.080000002</v>
      </c>
      <c r="H33" s="24">
        <f t="shared" si="3"/>
        <v>25714693.84</v>
      </c>
      <c r="I33" s="26">
        <f t="shared" si="3"/>
        <v>279417.24</v>
      </c>
      <c r="J33" s="26">
        <f t="shared" si="3"/>
        <v>292892255.0799999</v>
      </c>
      <c r="K33" s="24">
        <f t="shared" si="3"/>
        <v>289303512.32</v>
      </c>
      <c r="L33" s="26">
        <f t="shared" si="3"/>
        <v>4099352.63</v>
      </c>
      <c r="M33" s="24">
        <f>M9+M11+M16+M23++M27+M31</f>
        <v>-510609.86999999994</v>
      </c>
      <c r="N33" s="25">
        <f>N21+N23+N27+N31</f>
        <v>73225718.26000004</v>
      </c>
    </row>
  </sheetData>
  <sheetProtection/>
  <mergeCells count="43">
    <mergeCell ref="A29:B29"/>
    <mergeCell ref="A31:B31"/>
    <mergeCell ref="A33:B33"/>
    <mergeCell ref="J1:L1"/>
    <mergeCell ref="M1:M4"/>
    <mergeCell ref="N1:N4"/>
    <mergeCell ref="H2:I2"/>
    <mergeCell ref="J2:J4"/>
    <mergeCell ref="K2:L2"/>
    <mergeCell ref="K3:K4"/>
    <mergeCell ref="L3:L4"/>
    <mergeCell ref="A27:B27"/>
    <mergeCell ref="A28:B28"/>
    <mergeCell ref="A23:B23"/>
    <mergeCell ref="A24:B24"/>
    <mergeCell ref="A25:B25"/>
    <mergeCell ref="A21:B21"/>
    <mergeCell ref="A22:B22"/>
    <mergeCell ref="A16:B16"/>
    <mergeCell ref="A17:B17"/>
    <mergeCell ref="A18:B18"/>
    <mergeCell ref="A19:B19"/>
    <mergeCell ref="A9:B9"/>
    <mergeCell ref="A10:B10"/>
    <mergeCell ref="A11:B11"/>
    <mergeCell ref="A20:B20"/>
    <mergeCell ref="A12:B12"/>
    <mergeCell ref="A13:B13"/>
    <mergeCell ref="A14:B14"/>
    <mergeCell ref="A15:B15"/>
    <mergeCell ref="A5:B5"/>
    <mergeCell ref="A6:B6"/>
    <mergeCell ref="A7:B7"/>
    <mergeCell ref="A8:B8"/>
    <mergeCell ref="G2:G4"/>
    <mergeCell ref="H3:H4"/>
    <mergeCell ref="I3:I4"/>
    <mergeCell ref="G1:I1"/>
    <mergeCell ref="F1:F4"/>
    <mergeCell ref="A1:B4"/>
    <mergeCell ref="C1:C4"/>
    <mergeCell ref="D1:D4"/>
    <mergeCell ref="E1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2023-09-14T07:22:40Z</cp:lastPrinted>
  <dcterms:created xsi:type="dcterms:W3CDTF">1996-10-08T23:32:33Z</dcterms:created>
  <dcterms:modified xsi:type="dcterms:W3CDTF">2024-01-29T08:27:29Z</dcterms:modified>
  <cp:category/>
  <cp:version/>
  <cp:contentType/>
  <cp:contentStatus/>
</cp:coreProperties>
</file>