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<sst xmlns="http://schemas.openxmlformats.org/spreadsheetml/2006/main" count="50" uniqueCount="41">
  <si>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</si>
  <si>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</si>
  <si>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</si>
  <si>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</si>
  <si>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</si>
  <si>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</si>
  <si>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</si>
  <si>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</si>
  <si>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</si>
  <si>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споживачі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</si>
  <si>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</si>
  <si>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</si>
  <si>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</si>
  <si>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</si>
  <si>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</si>
  <si>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</si>
  <si>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</si>
  <si>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</si>
  <si>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</si>
  <si>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</si>
  <si>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</si>
  <si>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</si>
  <si>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</si>
  <si>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</si>
  <si>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</si>
  <si>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</si>
  <si>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</si>
  <si>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</si>
  <si>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</si>
  <si>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</si>
  <si>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</si>
  <si>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</si>
  <si>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</si>
  <si>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</si>
  <si>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заборгов. станом на 01.01.2021</t>
  </si>
  <si>
    <t>заборгов. станом на 01.12.2021</t>
  </si>
  <si>
    <t>нараховано за грудень 2021</t>
  </si>
  <si>
    <t>заборгов. станом на 01.01.2022</t>
  </si>
  <si>
    <t>Списание долгов согл.пост. КМУ № 664 от 29.07.05</t>
  </si>
  <si>
    <t>Списание задолженности согласнно решения комисии</t>
  </si>
  <si>
    <t>вексель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</si>
</sst>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5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1" fillId="3" borderId="10" xfId="18" applyNumberFormat="1" applyFont="1" applyFill="1" applyBorder="1" applyAlignment="1">
      <alignment horizontal="right" vertical="center" wrapText="1"/>
    </xf>
    <xf numFmtId="4" fontId="1" fillId="3" borderId="11" xfId="18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3" borderId="17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" fillId="3" borderId="1" xfId="18" applyNumberFormat="1" applyFont="1" applyFill="1" applyBorder="1" applyAlignment="1">
      <alignment horizontal="right" vertical="center" wrapText="1"/>
    </xf>
    <xf numFmtId="4" fontId="7" fillId="0" borderId="2" xfId="18" applyNumberFormat="1" applyFont="1" applyBorder="1" applyAlignment="1">
      <alignment horizontal="right" vertical="center" wrapText="1"/>
    </xf>
    <xf numFmtId="4" fontId="7" fillId="0" borderId="2" xfId="18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2" fillId="3" borderId="5" xfId="18" applyNumberFormat="1" applyFont="1" applyFill="1" applyBorder="1" applyAlignment="1">
      <alignment horizontal="right" vertical="center" wrapText="1"/>
    </xf>
    <xf numFmtId="4" fontId="7" fillId="0" borderId="3" xfId="18" applyNumberFormat="1" applyFont="1" applyBorder="1" applyAlignment="1">
      <alignment horizontal="right" vertical="center" wrapText="1"/>
    </xf>
    <xf numFmtId="4" fontId="7" fillId="0" borderId="3" xfId="18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2" fillId="3" borderId="7" xfId="18" applyNumberFormat="1" applyFont="1" applyFill="1" applyBorder="1" applyAlignment="1">
      <alignment horizontal="right" vertical="center" wrapText="1"/>
    </xf>
    <xf numFmtId="4" fontId="7" fillId="0" borderId="8" xfId="18" applyNumberFormat="1" applyFont="1" applyBorder="1" applyAlignment="1">
      <alignment horizontal="right" vertical="center" wrapText="1"/>
    </xf>
    <xf numFmtId="4" fontId="7" fillId="0" borderId="8" xfId="18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7" fillId="0" borderId="11" xfId="18" applyNumberFormat="1" applyFont="1" applyBorder="1" applyAlignment="1">
      <alignment horizontal="right" vertical="center" wrapText="1"/>
    </xf>
    <xf numFmtId="4" fontId="7" fillId="0" borderId="17" xfId="18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7" fillId="0" borderId="5" xfId="18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2" fillId="4" borderId="1" xfId="18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10" fillId="4" borderId="22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25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4" fontId="7" fillId="0" borderId="26" xfId="18" applyNumberFormat="1" applyFont="1" applyBorder="1" applyAlignment="1">
      <alignment horizontal="right" vertical="center" wrapText="1"/>
    </xf>
    <xf numFmtId="4" fontId="7" fillId="0" borderId="28" xfId="18" applyNumberFormat="1" applyFont="1" applyBorder="1" applyAlignment="1">
      <alignment horizontal="right" vertical="center" wrapText="1"/>
    </xf>
    <xf numFmtId="4" fontId="2" fillId="3" borderId="2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29" xfId="18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1" fillId="2" borderId="37" xfId="0" applyNumberFormat="1" applyFont="1" applyFill="1" applyBorder="1" applyAlignment="1">
      <alignment horizontal="right" vertical="center" wrapText="1"/>
    </xf>
    <xf numFmtId="4" fontId="1" fillId="3" borderId="38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1" fillId="2" borderId="39" xfId="0" applyNumberFormat="1" applyFont="1" applyFill="1" applyBorder="1" applyAlignment="1">
      <alignment horizontal="right" vertical="center" wrapText="1"/>
    </xf>
    <xf numFmtId="4" fontId="2" fillId="2" borderId="4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2" fillId="4" borderId="36" xfId="0" applyNumberFormat="1" applyFont="1" applyFill="1" applyBorder="1" applyAlignment="1">
      <alignment horizontal="right" vertical="center" wrapText="1"/>
    </xf>
    <xf numFmtId="4" fontId="7" fillId="4" borderId="7" xfId="18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2" fillId="3" borderId="41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2" fillId="0" borderId="19" xfId="18" applyNumberFormat="1" applyFont="1" applyBorder="1" applyAlignment="1">
      <alignment horizontal="right" vertical="center" wrapText="1"/>
    </xf>
    <xf numFmtId="4" fontId="1" fillId="2" borderId="42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12" fillId="0" borderId="38" xfId="18" applyNumberFormat="1" applyFont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6" fillId="0" borderId="47" xfId="0" applyFont="1" applyBorder="1" applyAlignment="1">
      <alignment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48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1" fillId="3" borderId="17" xfId="18" applyNumberFormat="1" applyFont="1" applyFill="1" applyBorder="1" applyAlignment="1">
      <alignment horizontal="right" vertical="center" wrapText="1"/>
    </xf>
    <xf numFmtId="4" fontId="1" fillId="3" borderId="51" xfId="18" applyNumberFormat="1" applyFont="1" applyFill="1" applyBorder="1" applyAlignment="1">
      <alignment horizontal="right" vertical="center" wrapText="1"/>
    </xf>
    <xf numFmtId="4" fontId="7" fillId="0" borderId="19" xfId="18" applyNumberFormat="1" applyFont="1" applyBorder="1" applyAlignment="1">
      <alignment horizontal="right" vertical="center" wrapText="1"/>
    </xf>
    <xf numFmtId="4" fontId="7" fillId="0" borderId="18" xfId="18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30" xfId="18" applyNumberFormat="1" applyFont="1" applyBorder="1" applyAlignment="1">
      <alignment horizontal="right" vertical="center" wrapText="1"/>
    </xf>
    <xf numFmtId="4" fontId="7" fillId="0" borderId="48" xfId="18" applyNumberFormat="1" applyFont="1" applyBorder="1" applyAlignment="1">
      <alignment horizontal="right" vertical="center" wrapText="1"/>
    </xf>
    <xf numFmtId="4" fontId="7" fillId="0" borderId="48" xfId="0" applyNumberFormat="1" applyFont="1" applyBorder="1" applyAlignment="1">
      <alignment horizontal="right" vertical="center" wrapText="1"/>
    </xf>
    <xf numFmtId="4" fontId="7" fillId="0" borderId="22" xfId="18" applyNumberFormat="1" applyFont="1" applyBorder="1" applyAlignment="1">
      <alignment horizontal="right" vertical="center" wrapText="1"/>
    </xf>
    <xf numFmtId="4" fontId="7" fillId="0" borderId="49" xfId="18" applyNumberFormat="1" applyFont="1" applyBorder="1" applyAlignment="1">
      <alignment horizontal="right" vertical="center" wrapText="1"/>
    </xf>
    <xf numFmtId="4" fontId="7" fillId="0" borderId="49" xfId="0" applyNumberFormat="1" applyFont="1" applyBorder="1" applyAlignment="1">
      <alignment horizontal="right" vertical="center" wrapText="1"/>
    </xf>
    <xf numFmtId="4" fontId="7" fillId="0" borderId="52" xfId="18" applyNumberFormat="1" applyFont="1" applyBorder="1" applyAlignment="1">
      <alignment horizontal="right" vertical="center" wrapText="1"/>
    </xf>
    <xf numFmtId="4" fontId="7" fillId="0" borderId="51" xfId="18" applyNumberFormat="1" applyFont="1" applyBorder="1" applyAlignment="1">
      <alignment horizontal="right" vertical="center" wrapText="1"/>
    </xf>
    <xf numFmtId="4" fontId="7" fillId="0" borderId="17" xfId="18" applyNumberFormat="1" applyFont="1" applyBorder="1" applyAlignment="1">
      <alignment horizontal="right" vertical="center" wrapText="1"/>
    </xf>
    <xf numFmtId="4" fontId="2" fillId="0" borderId="52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10" fillId="0" borderId="19" xfId="18" applyNumberFormat="1" applyFont="1" applyBorder="1" applyAlignment="1">
      <alignment horizontal="right" vertical="center" wrapText="1"/>
    </xf>
    <xf numFmtId="4" fontId="10" fillId="0" borderId="18" xfId="18" applyNumberFormat="1" applyFont="1" applyBorder="1" applyAlignment="1">
      <alignment horizontal="right" vertical="center" wrapText="1"/>
    </xf>
    <xf numFmtId="4" fontId="10" fillId="0" borderId="4" xfId="18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30" xfId="18" applyNumberFormat="1" applyFont="1" applyBorder="1" applyAlignment="1">
      <alignment horizontal="right" vertical="center" wrapText="1"/>
    </xf>
    <xf numFmtId="4" fontId="10" fillId="0" borderId="48" xfId="18" applyNumberFormat="1" applyFont="1" applyBorder="1" applyAlignment="1">
      <alignment horizontal="right" vertical="center" wrapText="1"/>
    </xf>
    <xf numFmtId="4" fontId="10" fillId="0" borderId="6" xfId="18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48" xfId="0" applyNumberFormat="1" applyFont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0" borderId="48" xfId="0" applyNumberFormat="1" applyFont="1" applyFill="1" applyBorder="1" applyAlignment="1">
      <alignment horizontal="right" vertical="center" wrapText="1"/>
    </xf>
    <xf numFmtId="4" fontId="10" fillId="4" borderId="49" xfId="0" applyNumberFormat="1" applyFont="1" applyFill="1" applyBorder="1" applyAlignment="1">
      <alignment horizontal="right" vertical="center" wrapText="1"/>
    </xf>
    <xf numFmtId="4" fontId="10" fillId="4" borderId="9" xfId="0" applyNumberFormat="1" applyFont="1" applyFill="1" applyBorder="1" applyAlignment="1">
      <alignment horizontal="right" vertical="center" wrapText="1"/>
    </xf>
    <xf numFmtId="4" fontId="10" fillId="0" borderId="50" xfId="0" applyNumberFormat="1" applyFont="1" applyBorder="1" applyAlignment="1">
      <alignment horizontal="right" vertical="center" wrapText="1"/>
    </xf>
    <xf numFmtId="4" fontId="10" fillId="0" borderId="45" xfId="0" applyNumberFormat="1" applyFont="1" applyBorder="1" applyAlignment="1">
      <alignment horizontal="right" vertical="center" wrapText="1"/>
    </xf>
    <xf numFmtId="4" fontId="7" fillId="0" borderId="53" xfId="18" applyNumberFormat="1" applyFont="1" applyBorder="1" applyAlignment="1">
      <alignment horizontal="right" vertical="center" wrapText="1"/>
    </xf>
    <xf numFmtId="4" fontId="7" fillId="0" borderId="54" xfId="18" applyNumberFormat="1" applyFont="1" applyBorder="1" applyAlignment="1">
      <alignment horizontal="right" vertical="center" wrapText="1"/>
    </xf>
    <xf numFmtId="4" fontId="7" fillId="0" borderId="55" xfId="18" applyNumberFormat="1" applyFont="1" applyBorder="1" applyAlignment="1">
      <alignment horizontal="right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7" fillId="0" borderId="9" xfId="18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0" fillId="0" borderId="56" xfId="0" applyNumberFormat="1" applyFont="1" applyBorder="1" applyAlignment="1">
      <alignment horizontal="right" vertical="center" wrapText="1"/>
    </xf>
    <xf numFmtId="4" fontId="10" fillId="0" borderId="57" xfId="0" applyNumberFormat="1" applyFont="1" applyBorder="1" applyAlignment="1">
      <alignment horizontal="right" vertical="center" wrapText="1"/>
    </xf>
    <xf numFmtId="4" fontId="10" fillId="0" borderId="58" xfId="0" applyNumberFormat="1" applyFont="1" applyBorder="1" applyAlignment="1">
      <alignment horizontal="right" vertical="center" wrapText="1"/>
    </xf>
    <xf numFmtId="4" fontId="10" fillId="0" borderId="46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1" fillId="0" borderId="17" xfId="18" applyNumberFormat="1" applyFont="1" applyBorder="1" applyAlignment="1">
      <alignment horizontal="right" vertical="center" wrapText="1"/>
    </xf>
    <xf numFmtId="4" fontId="1" fillId="0" borderId="52" xfId="18" applyNumberFormat="1" applyFont="1" applyBorder="1" applyAlignment="1">
      <alignment horizontal="right" vertical="center" wrapText="1"/>
    </xf>
    <xf numFmtId="4" fontId="1" fillId="0" borderId="51" xfId="18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12" fillId="0" borderId="4" xfId="18" applyNumberFormat="1" applyFont="1" applyBorder="1" applyAlignment="1">
      <alignment horizontal="right" vertical="center" wrapText="1"/>
    </xf>
    <xf numFmtId="4" fontId="12" fillId="0" borderId="18" xfId="18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12" fillId="0" borderId="58" xfId="18" applyNumberFormat="1" applyFont="1" applyBorder="1" applyAlignment="1">
      <alignment horizontal="right" vertical="center" wrapText="1"/>
    </xf>
    <xf numFmtId="4" fontId="12" fillId="0" borderId="59" xfId="18" applyNumberFormat="1" applyFont="1" applyBorder="1" applyAlignment="1">
      <alignment horizontal="right" vertical="center" wrapText="1"/>
    </xf>
    <xf numFmtId="4" fontId="12" fillId="0" borderId="46" xfId="18" applyNumberFormat="1" applyFont="1" applyBorder="1" applyAlignment="1">
      <alignment horizontal="right" vertical="center" wrapText="1"/>
    </xf>
    <xf numFmtId="4" fontId="12" fillId="0" borderId="43" xfId="0" applyNumberFormat="1" applyFont="1" applyBorder="1" applyAlignment="1">
      <alignment horizontal="right" vertical="center" wrapText="1"/>
    </xf>
    <xf numFmtId="4" fontId="12" fillId="0" borderId="57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4" fontId="1" fillId="3" borderId="60" xfId="0" applyNumberFormat="1" applyFont="1" applyFill="1" applyBorder="1" applyAlignment="1">
      <alignment horizontal="right" vertical="center" wrapText="1"/>
    </xf>
    <xf numFmtId="4" fontId="1" fillId="3" borderId="61" xfId="0" applyNumberFormat="1" applyFont="1" applyFill="1" applyBorder="1" applyAlignment="1">
      <alignment horizontal="right" vertical="center" wrapText="1"/>
    </xf>
    <xf numFmtId="4" fontId="1" fillId="3" borderId="62" xfId="0" applyNumberFormat="1" applyFont="1" applyFill="1" applyBorder="1" applyAlignment="1">
      <alignment horizontal="right" vertical="center" wrapText="1"/>
    </xf>
    <xf numFmtId="4" fontId="4" fillId="3" borderId="25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11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  <sheetData sheetId="20">
        <row r="28">
          <cell r="S28">
            <v>387802.05</v>
          </cell>
        </row>
        <row r="30">
          <cell r="S30">
            <v>-387802.05</v>
          </cell>
        </row>
      </sheetData>
      <sheetData sheetId="27">
        <row r="9">
          <cell r="F9">
            <v>7145763.699999999</v>
          </cell>
          <cell r="O9">
            <v>8456265.18</v>
          </cell>
        </row>
        <row r="10">
          <cell r="F10">
            <v>304766.22</v>
          </cell>
          <cell r="O10">
            <v>305938.37999999995</v>
          </cell>
        </row>
        <row r="11">
          <cell r="F11">
            <v>1605249.42</v>
          </cell>
          <cell r="O11">
            <v>1488792.39</v>
          </cell>
        </row>
        <row r="12">
          <cell r="F12">
            <v>2604019.5900000003</v>
          </cell>
          <cell r="O12">
            <v>2345400.6099999994</v>
          </cell>
        </row>
        <row r="24">
          <cell r="F24">
            <v>117884.27</v>
          </cell>
          <cell r="O24">
            <v>125096.95000000001</v>
          </cell>
        </row>
        <row r="28">
          <cell r="F28">
            <v>148823484.66000003</v>
          </cell>
          <cell r="O28">
            <v>142886354.64</v>
          </cell>
          <cell r="P28">
            <v>2304760.36</v>
          </cell>
        </row>
        <row r="29">
          <cell r="F29">
            <v>12732593.959999999</v>
          </cell>
          <cell r="O29">
            <v>12209382.01</v>
          </cell>
        </row>
        <row r="30">
          <cell r="F30">
            <v>4543023.94</v>
          </cell>
          <cell r="O30">
            <v>4300086</v>
          </cell>
        </row>
        <row r="31">
          <cell r="F31">
            <v>589901.49</v>
          </cell>
          <cell r="O31">
            <v>508071.69</v>
          </cell>
        </row>
        <row r="34">
          <cell r="F34">
            <v>1453215.43</v>
          </cell>
          <cell r="O34">
            <v>1422644.87</v>
          </cell>
          <cell r="P34">
            <v>63349.479999999996</v>
          </cell>
        </row>
        <row r="35">
          <cell r="F35">
            <v>697188.7000000001</v>
          </cell>
          <cell r="O35">
            <v>639546.87</v>
          </cell>
        </row>
        <row r="37">
          <cell r="F37">
            <v>94362705.11999999</v>
          </cell>
          <cell r="O37">
            <v>91607436.21000001</v>
          </cell>
          <cell r="P37">
            <v>1510741.22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15">
        <row r="50">
          <cell r="K50">
            <v>0</v>
          </cell>
        </row>
      </sheetData>
      <sheetData sheetId="25"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</sheetData>
      <sheetData sheetId="46">
        <row r="10">
          <cell r="R10">
            <v>0</v>
          </cell>
          <cell r="S10">
            <v>0</v>
          </cell>
        </row>
        <row r="17">
          <cell r="R17">
            <v>0</v>
          </cell>
          <cell r="S17">
            <v>0</v>
          </cell>
        </row>
        <row r="22">
          <cell r="R22">
            <v>0</v>
          </cell>
          <cell r="S22">
            <v>0</v>
          </cell>
        </row>
        <row r="26">
          <cell r="R26">
            <v>0</v>
          </cell>
          <cell r="S26">
            <v>0</v>
          </cell>
        </row>
        <row r="36">
          <cell r="R36">
            <v>0</v>
          </cell>
          <cell r="S36">
            <v>0</v>
          </cell>
        </row>
        <row r="37">
          <cell r="R37">
            <v>0</v>
          </cell>
          <cell r="S37">
            <v>0</v>
          </cell>
        </row>
      </sheetData>
      <sheetData sheetId="48">
        <row r="35">
          <cell r="R35">
            <v>0</v>
          </cell>
          <cell r="S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workbookViewId="0" topLeftCell="A1">
      <selection activeCell="G46" sqref="G46"/>
    </sheetView>
  </sheetViews>
  <sheetFormatPr defaultColWidth="9.140625" defaultRowHeight="12.75"/>
  <cols>
    <col min="3" max="3" width="17.8515625" style="0" customWidth="1"/>
    <col min="4" max="4" width="18.28125" style="0" customWidth="1"/>
    <col min="5" max="5" width="18.140625" style="0" customWidth="1"/>
    <col min="6" max="6" width="20.57421875" style="0" customWidth="1"/>
    <col min="7" max="7" width="17.8515625" style="0" customWidth="1"/>
    <col min="8" max="8" width="20.7109375" style="0" customWidth="1"/>
    <col min="9" max="9" width="15.8515625" style="0" customWidth="1"/>
    <col min="10" max="10" width="12.140625" style="0" hidden="1" customWidth="1"/>
    <col min="11" max="11" width="2.8515625" style="0" hidden="1" customWidth="1"/>
    <col min="12" max="12" width="5.57421875" style="0" hidden="1" customWidth="1"/>
    <col min="13" max="13" width="15.140625" style="0" hidden="1" customWidth="1"/>
    <col min="14" max="14" width="20.140625" style="0" customWidth="1"/>
    <col min="15" max="15" width="21.57421875" style="0" customWidth="1"/>
    <col min="16" max="16" width="18.140625" style="0" customWidth="1"/>
    <col min="17" max="18" width="0" style="0" hidden="1" customWidth="1"/>
    <col min="19" max="19" width="14.8515625" style="0" customWidth="1"/>
    <col min="20" max="20" width="0" style="0" hidden="1" customWidth="1"/>
    <col min="21" max="21" width="18.7109375" style="0" customWidth="1"/>
  </cols>
  <sheetData>
    <row r="1" spans="1:21" ht="20.25" thickBot="1">
      <c r="A1" s="310" t="s">
        <v>9</v>
      </c>
      <c r="B1" s="311"/>
      <c r="C1" s="316" t="s">
        <v>34</v>
      </c>
      <c r="D1" s="316" t="s">
        <v>35</v>
      </c>
      <c r="E1" s="319" t="s">
        <v>36</v>
      </c>
      <c r="F1" s="275" t="s">
        <v>10</v>
      </c>
      <c r="G1" s="263" t="s">
        <v>11</v>
      </c>
      <c r="H1" s="264"/>
      <c r="I1" s="264"/>
      <c r="J1" s="264"/>
      <c r="K1" s="264"/>
      <c r="L1" s="265"/>
      <c r="M1" s="161"/>
      <c r="N1" s="263" t="s">
        <v>12</v>
      </c>
      <c r="O1" s="266"/>
      <c r="P1" s="266"/>
      <c r="Q1" s="159"/>
      <c r="R1" s="159"/>
      <c r="S1" s="267" t="s">
        <v>13</v>
      </c>
      <c r="T1" s="162"/>
      <c r="U1" s="270" t="s">
        <v>37</v>
      </c>
    </row>
    <row r="2" spans="1:21" ht="19.5" thickBot="1">
      <c r="A2" s="312"/>
      <c r="B2" s="313"/>
      <c r="C2" s="317"/>
      <c r="D2" s="317"/>
      <c r="E2" s="320"/>
      <c r="F2" s="276"/>
      <c r="G2" s="270" t="s">
        <v>14</v>
      </c>
      <c r="H2" s="273" t="s">
        <v>0</v>
      </c>
      <c r="I2" s="274"/>
      <c r="J2" s="274"/>
      <c r="K2" s="274"/>
      <c r="L2" s="158"/>
      <c r="M2" s="163"/>
      <c r="N2" s="275" t="s">
        <v>14</v>
      </c>
      <c r="O2" s="273" t="s">
        <v>0</v>
      </c>
      <c r="P2" s="266"/>
      <c r="Q2" s="158"/>
      <c r="R2" s="158"/>
      <c r="S2" s="268"/>
      <c r="T2" s="164"/>
      <c r="U2" s="271"/>
    </row>
    <row r="3" spans="1:21" ht="18.75" customHeight="1">
      <c r="A3" s="312"/>
      <c r="B3" s="313"/>
      <c r="C3" s="317"/>
      <c r="D3" s="317"/>
      <c r="E3" s="320"/>
      <c r="F3" s="276"/>
      <c r="G3" s="271"/>
      <c r="H3" s="257" t="s">
        <v>15</v>
      </c>
      <c r="I3" s="257" t="s">
        <v>1</v>
      </c>
      <c r="J3" s="259" t="s">
        <v>38</v>
      </c>
      <c r="K3" s="257" t="s">
        <v>39</v>
      </c>
      <c r="L3" s="322" t="s">
        <v>40</v>
      </c>
      <c r="M3" s="165"/>
      <c r="N3" s="276"/>
      <c r="O3" s="257" t="s">
        <v>15</v>
      </c>
      <c r="P3" s="257" t="s">
        <v>1</v>
      </c>
      <c r="Q3" s="259" t="s">
        <v>38</v>
      </c>
      <c r="R3" s="261" t="s">
        <v>39</v>
      </c>
      <c r="S3" s="268"/>
      <c r="T3" s="166"/>
      <c r="U3" s="271"/>
    </row>
    <row r="4" spans="1:21" ht="19.5" thickBot="1">
      <c r="A4" s="314"/>
      <c r="B4" s="315"/>
      <c r="C4" s="318"/>
      <c r="D4" s="318"/>
      <c r="E4" s="321"/>
      <c r="F4" s="277"/>
      <c r="G4" s="272"/>
      <c r="H4" s="258"/>
      <c r="I4" s="258"/>
      <c r="J4" s="260"/>
      <c r="K4" s="258"/>
      <c r="L4" s="323"/>
      <c r="M4" s="167"/>
      <c r="N4" s="277"/>
      <c r="O4" s="258"/>
      <c r="P4" s="258"/>
      <c r="Q4" s="260"/>
      <c r="R4" s="262"/>
      <c r="S4" s="269"/>
      <c r="T4" s="168"/>
      <c r="U4" s="272"/>
    </row>
    <row r="5" spans="1:21" ht="15.75">
      <c r="A5" s="304" t="s">
        <v>16</v>
      </c>
      <c r="B5" s="305"/>
      <c r="C5" s="1">
        <v>1362860.73</v>
      </c>
      <c r="D5" s="9">
        <v>52359.25</v>
      </c>
      <c r="E5" s="117">
        <v>627896.99</v>
      </c>
      <c r="F5" s="2">
        <f>E5+'[1]11.2021'!F9</f>
        <v>7773660.6899999995</v>
      </c>
      <c r="G5" s="3">
        <f>SUM(H5:K5)</f>
        <v>586538.36</v>
      </c>
      <c r="H5" s="4">
        <v>586538.36</v>
      </c>
      <c r="I5" s="5"/>
      <c r="J5" s="169"/>
      <c r="K5" s="170"/>
      <c r="L5" s="171" t="e">
        <f>SUM(#REF!+#REF!+#REF!+#REF!+#REF!)</f>
        <v>#REF!</v>
      </c>
      <c r="M5" s="172" t="e">
        <f>SUM(#REF!+#REF!+#REF!+#REF!+#REF!)</f>
        <v>#REF!</v>
      </c>
      <c r="N5" s="2">
        <f>SUM(O5:P5)</f>
        <v>9042803.54</v>
      </c>
      <c r="O5" s="6">
        <f>H5+'[1]11.2021'!O9</f>
        <v>9042803.54</v>
      </c>
      <c r="P5" s="7"/>
      <c r="Q5" s="173">
        <f>J5+'[2]02.2011'!R10</f>
        <v>0</v>
      </c>
      <c r="R5" s="8">
        <f>K5+'[2]02.2011'!S10</f>
        <v>0</v>
      </c>
      <c r="S5" s="8"/>
      <c r="T5" s="172"/>
      <c r="U5" s="9">
        <f>C5+F5-N5</f>
        <v>93717.88000000082</v>
      </c>
    </row>
    <row r="6" spans="1:21" ht="15.75">
      <c r="A6" s="306" t="s">
        <v>17</v>
      </c>
      <c r="B6" s="307"/>
      <c r="C6" s="10">
        <v>2573.88</v>
      </c>
      <c r="D6" s="9">
        <v>1401.72</v>
      </c>
      <c r="E6" s="118">
        <v>29611.01</v>
      </c>
      <c r="F6" s="2">
        <f>E6+'[1]11.2021'!F10</f>
        <v>334377.23</v>
      </c>
      <c r="G6" s="3">
        <f>SUM(H6:K6)</f>
        <v>11922.98</v>
      </c>
      <c r="H6" s="11">
        <v>11922.98</v>
      </c>
      <c r="I6" s="12"/>
      <c r="J6" s="174"/>
      <c r="K6" s="175"/>
      <c r="L6" s="176" t="e">
        <f>SUM(#REF!)</f>
        <v>#REF!</v>
      </c>
      <c r="M6" s="177" t="e">
        <f>SUM(#REF!)</f>
        <v>#REF!</v>
      </c>
      <c r="N6" s="2">
        <f>SUM(O6:P6)</f>
        <v>317861.3599999999</v>
      </c>
      <c r="O6" s="6">
        <f>H6+'[1]11.2021'!O10</f>
        <v>317861.3599999999</v>
      </c>
      <c r="P6" s="13"/>
      <c r="Q6" s="178">
        <f>J6+'[2]02.2011'!R17</f>
        <v>0</v>
      </c>
      <c r="R6" s="14">
        <f>K6+'[2]02.2011'!S17</f>
        <v>0</v>
      </c>
      <c r="S6" s="14"/>
      <c r="T6" s="177"/>
      <c r="U6" s="15">
        <f>C6+F6-N6</f>
        <v>19089.75000000006</v>
      </c>
    </row>
    <row r="7" spans="1:21" ht="15.75">
      <c r="A7" s="306" t="s">
        <v>18</v>
      </c>
      <c r="B7" s="307"/>
      <c r="C7" s="10">
        <v>-92533.71</v>
      </c>
      <c r="D7" s="9">
        <v>23923.32</v>
      </c>
      <c r="E7" s="118">
        <v>133265.95</v>
      </c>
      <c r="F7" s="2">
        <f>E7+'[1]11.2021'!F11</f>
        <v>1738515.3699999999</v>
      </c>
      <c r="G7" s="3">
        <f>SUM(H7:K7)</f>
        <v>321587.23</v>
      </c>
      <c r="H7" s="11">
        <v>321587.23</v>
      </c>
      <c r="I7" s="16"/>
      <c r="J7" s="179"/>
      <c r="K7" s="180"/>
      <c r="L7" s="180" t="e">
        <f>SUM(#REF!)</f>
        <v>#REF!</v>
      </c>
      <c r="M7" s="181" t="e">
        <f>SUM(#REF!)</f>
        <v>#REF!</v>
      </c>
      <c r="N7" s="2">
        <f>SUM(O7:P7)</f>
        <v>1810379.6199999999</v>
      </c>
      <c r="O7" s="6">
        <f>H7+'[1]11.2021'!O11</f>
        <v>1810379.6199999999</v>
      </c>
      <c r="P7" s="13"/>
      <c r="Q7" s="178">
        <f>J7+'[2]02.2011'!R22</f>
        <v>0</v>
      </c>
      <c r="R7" s="14">
        <f>K7+'[2]02.2011'!S22</f>
        <v>0</v>
      </c>
      <c r="S7" s="14"/>
      <c r="T7" s="181"/>
      <c r="U7" s="15">
        <f>C7+F7-N7</f>
        <v>-164397.95999999996</v>
      </c>
    </row>
    <row r="8" spans="1:21" ht="16.5" thickBot="1">
      <c r="A8" s="308" t="s">
        <v>19</v>
      </c>
      <c r="B8" s="309"/>
      <c r="C8" s="17">
        <v>-61268.16</v>
      </c>
      <c r="D8" s="9">
        <v>197350.82</v>
      </c>
      <c r="E8" s="119">
        <v>241663.48</v>
      </c>
      <c r="F8" s="2">
        <f>E8+'[1]11.2021'!F12</f>
        <v>2845683.0700000003</v>
      </c>
      <c r="G8" s="18">
        <f>SUM(H8:K8)</f>
        <v>755070.56</v>
      </c>
      <c r="H8" s="19">
        <v>755070.56</v>
      </c>
      <c r="I8" s="20"/>
      <c r="J8" s="182"/>
      <c r="K8" s="183"/>
      <c r="L8" s="183" t="e">
        <f>SUM(#REF!)</f>
        <v>#REF!</v>
      </c>
      <c r="M8" s="184" t="e">
        <f>SUM(#REF!)</f>
        <v>#REF!</v>
      </c>
      <c r="N8" s="2">
        <f>SUM(O8:P8)</f>
        <v>3100471.1699999995</v>
      </c>
      <c r="O8" s="6">
        <f>H8+'[1]11.2021'!O12</f>
        <v>3100471.1699999995</v>
      </c>
      <c r="P8" s="21"/>
      <c r="Q8" s="185">
        <f>J8+'[2]02.2011'!R26</f>
        <v>0</v>
      </c>
      <c r="R8" s="22">
        <f>K8+'[2]02.2011'!S26</f>
        <v>0</v>
      </c>
      <c r="S8" s="22"/>
      <c r="T8" s="184"/>
      <c r="U8" s="23">
        <f>C8+F8-N8</f>
        <v>-316056.2599999993</v>
      </c>
    </row>
    <row r="9" spans="1:21" ht="20.25" thickBot="1">
      <c r="A9" s="284" t="s">
        <v>2</v>
      </c>
      <c r="B9" s="287"/>
      <c r="C9" s="24">
        <f>SUM(C5:C8)</f>
        <v>1211632.74</v>
      </c>
      <c r="D9" s="25">
        <f>SUM(D5:D8)</f>
        <v>275035.11</v>
      </c>
      <c r="E9" s="28">
        <f>SUM(E5:E8)</f>
        <v>1032437.4299999999</v>
      </c>
      <c r="F9" s="26">
        <f>SUM(F5:F8)</f>
        <v>12692236.36</v>
      </c>
      <c r="G9" s="27">
        <f>SUM(H9:K9)</f>
        <v>1675119.13</v>
      </c>
      <c r="H9" s="25">
        <f aca="true" t="shared" si="0" ref="H9:U9">SUM(H5:H8)</f>
        <v>1675119.13</v>
      </c>
      <c r="I9" s="25">
        <f t="shared" si="0"/>
        <v>0</v>
      </c>
      <c r="J9" s="28">
        <f t="shared" si="0"/>
        <v>0</v>
      </c>
      <c r="K9" s="25">
        <f t="shared" si="0"/>
        <v>0</v>
      </c>
      <c r="L9" s="25" t="e">
        <f t="shared" si="0"/>
        <v>#REF!</v>
      </c>
      <c r="M9" s="25" t="e">
        <f t="shared" si="0"/>
        <v>#REF!</v>
      </c>
      <c r="N9" s="26">
        <f t="shared" si="0"/>
        <v>14271515.689999998</v>
      </c>
      <c r="O9" s="25">
        <f t="shared" si="0"/>
        <v>14271515.689999998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-367646.5899999984</v>
      </c>
    </row>
    <row r="10" spans="1:21" ht="15.75" thickBot="1">
      <c r="A10" s="302" t="s">
        <v>3</v>
      </c>
      <c r="B10" s="303"/>
      <c r="C10" s="29"/>
      <c r="D10" s="31"/>
      <c r="E10" s="120"/>
      <c r="F10" s="30"/>
      <c r="G10" s="31"/>
      <c r="H10" s="32"/>
      <c r="I10" s="32"/>
      <c r="J10" s="33"/>
      <c r="K10" s="186"/>
      <c r="L10" s="33"/>
      <c r="M10" s="187"/>
      <c r="N10" s="30"/>
      <c r="O10" s="32"/>
      <c r="P10" s="33"/>
      <c r="Q10" s="186"/>
      <c r="R10" s="187"/>
      <c r="S10" s="32"/>
      <c r="T10" s="187"/>
      <c r="U10" s="34"/>
    </row>
    <row r="11" spans="1:21" ht="20.25" thickBot="1">
      <c r="A11" s="284" t="s">
        <v>20</v>
      </c>
      <c r="B11" s="287"/>
      <c r="C11" s="37">
        <f>SUM(C12:C14)</f>
        <v>0</v>
      </c>
      <c r="D11" s="25">
        <f>SUM(D12:D14)</f>
        <v>0</v>
      </c>
      <c r="E11" s="27">
        <f aca="true" t="shared" si="1" ref="E11:L11">SUM(E12:E14)</f>
        <v>0</v>
      </c>
      <c r="F11" s="26">
        <f t="shared" si="1"/>
        <v>0</v>
      </c>
      <c r="G11" s="35">
        <f t="shared" si="1"/>
        <v>0</v>
      </c>
      <c r="H11" s="36">
        <f t="shared" si="1"/>
        <v>0</v>
      </c>
      <c r="I11" s="36">
        <f t="shared" si="1"/>
        <v>0</v>
      </c>
      <c r="J11" s="188">
        <f t="shared" si="1"/>
        <v>0</v>
      </c>
      <c r="K11" s="189">
        <f t="shared" si="1"/>
        <v>0</v>
      </c>
      <c r="L11" s="188">
        <f t="shared" si="1"/>
        <v>0</v>
      </c>
      <c r="M11" s="189">
        <v>0</v>
      </c>
      <c r="N11" s="37">
        <f>SUM(N12:N14)</f>
        <v>0</v>
      </c>
      <c r="O11" s="25">
        <f>SUM(O12:O14)</f>
        <v>0</v>
      </c>
      <c r="P11" s="38">
        <f>SUM(P12:P14)</f>
        <v>0</v>
      </c>
      <c r="Q11" s="38">
        <f>SUM(Q12:Q14)</f>
        <v>0</v>
      </c>
      <c r="R11" s="27">
        <f>SUM(R12:R14)</f>
        <v>0</v>
      </c>
      <c r="S11" s="25">
        <v>0</v>
      </c>
      <c r="T11" s="25">
        <v>0</v>
      </c>
      <c r="U11" s="25">
        <f>SUM(U12:U14)</f>
        <v>0</v>
      </c>
    </row>
    <row r="12" spans="1:21" ht="15.75">
      <c r="A12" s="292" t="s">
        <v>4</v>
      </c>
      <c r="B12" s="293"/>
      <c r="C12" s="121">
        <v>0</v>
      </c>
      <c r="D12" s="9">
        <v>0</v>
      </c>
      <c r="E12" s="39">
        <v>0</v>
      </c>
      <c r="F12" s="2">
        <f>E12+'[1]01.2021'!F16</f>
        <v>0</v>
      </c>
      <c r="G12" s="40">
        <f>SUM(H12:L12)</f>
        <v>0</v>
      </c>
      <c r="H12" s="41">
        <v>0</v>
      </c>
      <c r="I12" s="42"/>
      <c r="J12" s="190">
        <v>0</v>
      </c>
      <c r="K12" s="191">
        <v>0</v>
      </c>
      <c r="L12" s="190">
        <v>0</v>
      </c>
      <c r="M12" s="191">
        <v>0</v>
      </c>
      <c r="N12" s="89">
        <f>SUM(O12:P12)</f>
        <v>0</v>
      </c>
      <c r="O12" s="44">
        <f>H12+'[1]01.2021'!O16</f>
        <v>0</v>
      </c>
      <c r="P12" s="45"/>
      <c r="Q12" s="192">
        <f>J12+'[2]04.2011'!R35</f>
        <v>0</v>
      </c>
      <c r="R12" s="193">
        <f>K12+'[2]04.2011'!S35</f>
        <v>0</v>
      </c>
      <c r="S12" s="44"/>
      <c r="T12" s="194">
        <f>M12+'[2]02.2007'!S33</f>
        <v>0</v>
      </c>
      <c r="U12" s="9">
        <f>C12+F12-N12+S12</f>
        <v>0</v>
      </c>
    </row>
    <row r="13" spans="1:21" ht="15.75">
      <c r="A13" s="294" t="s">
        <v>21</v>
      </c>
      <c r="B13" s="295"/>
      <c r="C13" s="122">
        <v>0</v>
      </c>
      <c r="D13" s="15">
        <v>0</v>
      </c>
      <c r="E13" s="47">
        <v>0</v>
      </c>
      <c r="F13" s="2">
        <f>E13+'[1]01.2021'!F17</f>
        <v>0</v>
      </c>
      <c r="G13" s="48">
        <f>SUM(H13:L13)</f>
        <v>0</v>
      </c>
      <c r="H13" s="49">
        <v>0</v>
      </c>
      <c r="I13" s="50"/>
      <c r="J13" s="195">
        <v>0</v>
      </c>
      <c r="K13" s="196">
        <v>0</v>
      </c>
      <c r="L13" s="195">
        <v>0</v>
      </c>
      <c r="M13" s="196">
        <v>0</v>
      </c>
      <c r="N13" s="2">
        <f>SUM(O13:P13)</f>
        <v>0</v>
      </c>
      <c r="O13" s="44">
        <f>H13+'[1]01.2021'!O17</f>
        <v>0</v>
      </c>
      <c r="P13" s="45"/>
      <c r="Q13" s="180">
        <f>J13+'[2]02.2011'!R36</f>
        <v>0</v>
      </c>
      <c r="R13" s="181">
        <f>K13+'[2]02.2011'!S36</f>
        <v>0</v>
      </c>
      <c r="S13" s="16"/>
      <c r="T13" s="197">
        <f>M13+'[2]02.2007'!S34</f>
        <v>0</v>
      </c>
      <c r="U13" s="9">
        <f>C13+F13-N13+S13</f>
        <v>0</v>
      </c>
    </row>
    <row r="14" spans="1:21" ht="16.5" thickBot="1">
      <c r="A14" s="278" t="s">
        <v>22</v>
      </c>
      <c r="B14" s="279"/>
      <c r="C14" s="123">
        <v>0</v>
      </c>
      <c r="D14" s="23">
        <v>0</v>
      </c>
      <c r="E14" s="51">
        <v>0</v>
      </c>
      <c r="F14" s="2">
        <f>E14+'[1]01.2021'!F18</f>
        <v>0</v>
      </c>
      <c r="G14" s="52">
        <f>SUM(H14:L14)</f>
        <v>0</v>
      </c>
      <c r="H14" s="53">
        <v>0</v>
      </c>
      <c r="I14" s="54"/>
      <c r="J14" s="198">
        <v>0</v>
      </c>
      <c r="K14" s="199">
        <v>0</v>
      </c>
      <c r="L14" s="198">
        <v>0</v>
      </c>
      <c r="M14" s="199"/>
      <c r="N14" s="124">
        <f>SUM(O14:P14)</f>
        <v>0</v>
      </c>
      <c r="O14" s="44">
        <f>H14+'[1]01.2021'!O18</f>
        <v>0</v>
      </c>
      <c r="P14" s="55"/>
      <c r="Q14" s="183">
        <f>J14+'[2]02.2011'!R37</f>
        <v>0</v>
      </c>
      <c r="R14" s="184">
        <f>K14+'[2]02.2011'!S37</f>
        <v>0</v>
      </c>
      <c r="S14" s="20"/>
      <c r="T14" s="200">
        <f>M14+'[2]02.2007'!S35</f>
        <v>0</v>
      </c>
      <c r="U14" s="56">
        <f>C14+F14-N14+S14</f>
        <v>0</v>
      </c>
    </row>
    <row r="15" spans="1:21" ht="16.5" thickBot="1">
      <c r="A15" s="298" t="s">
        <v>5</v>
      </c>
      <c r="B15" s="299"/>
      <c r="C15" s="125"/>
      <c r="D15" s="126"/>
      <c r="E15" s="58">
        <v>0</v>
      </c>
      <c r="F15" s="2">
        <f>E15+'[1]01.2021'!F19</f>
        <v>0</v>
      </c>
      <c r="G15" s="52">
        <f>SUM(H15:L15)</f>
        <v>0</v>
      </c>
      <c r="H15" s="59">
        <v>0</v>
      </c>
      <c r="I15" s="60"/>
      <c r="J15" s="201"/>
      <c r="K15" s="202"/>
      <c r="L15" s="203"/>
      <c r="M15" s="202"/>
      <c r="N15" s="57"/>
      <c r="O15" s="44">
        <f>H15+'[1]01.2021'!O19</f>
        <v>0</v>
      </c>
      <c r="P15" s="62"/>
      <c r="Q15" s="204"/>
      <c r="R15" s="205"/>
      <c r="S15" s="61"/>
      <c r="T15" s="206"/>
      <c r="U15" s="63"/>
    </row>
    <row r="16" spans="1:21" ht="20.25" thickBot="1">
      <c r="A16" s="300" t="s">
        <v>23</v>
      </c>
      <c r="B16" s="301"/>
      <c r="C16" s="127">
        <f aca="true" t="shared" si="2" ref="C16:H16">SUM(C17:C20)</f>
        <v>94453.81</v>
      </c>
      <c r="D16" s="65">
        <f t="shared" si="2"/>
        <v>87241.13</v>
      </c>
      <c r="E16" s="128">
        <f t="shared" si="2"/>
        <v>10397.95</v>
      </c>
      <c r="F16" s="26">
        <f t="shared" si="2"/>
        <v>128282.22</v>
      </c>
      <c r="G16" s="25">
        <f t="shared" si="2"/>
        <v>10252.52</v>
      </c>
      <c r="H16" s="65">
        <f t="shared" si="2"/>
        <v>10252.52</v>
      </c>
      <c r="I16" s="65">
        <f aca="true" t="shared" si="3" ref="I16:T16">SUM(I17:I19)</f>
        <v>0</v>
      </c>
      <c r="J16" s="128">
        <f t="shared" si="3"/>
        <v>0</v>
      </c>
      <c r="K16" s="65">
        <f t="shared" si="3"/>
        <v>0</v>
      </c>
      <c r="L16" s="65">
        <f t="shared" si="3"/>
        <v>0</v>
      </c>
      <c r="M16" s="65">
        <f t="shared" si="3"/>
        <v>0</v>
      </c>
      <c r="N16" s="64">
        <f>SUM(N17:N20)</f>
        <v>135349.47</v>
      </c>
      <c r="O16" s="25">
        <f>SUM(O17:O20)</f>
        <v>135349.47</v>
      </c>
      <c r="P16" s="65">
        <f t="shared" si="3"/>
        <v>0</v>
      </c>
      <c r="Q16" s="65">
        <f t="shared" si="3"/>
        <v>0</v>
      </c>
      <c r="R16" s="65">
        <f t="shared" si="3"/>
        <v>0</v>
      </c>
      <c r="S16" s="65">
        <f t="shared" si="3"/>
        <v>0</v>
      </c>
      <c r="T16" s="65">
        <f t="shared" si="3"/>
        <v>0</v>
      </c>
      <c r="U16" s="65">
        <f>SUM(U17:U20)</f>
        <v>87386.56</v>
      </c>
    </row>
    <row r="17" spans="1:21" ht="15.75">
      <c r="A17" s="292" t="s">
        <v>4</v>
      </c>
      <c r="B17" s="293"/>
      <c r="C17" s="121">
        <v>0</v>
      </c>
      <c r="D17" s="9">
        <v>0</v>
      </c>
      <c r="E17" s="6">
        <v>0</v>
      </c>
      <c r="F17" s="2">
        <f>E17+'[1]01.2021'!F21</f>
        <v>0</v>
      </c>
      <c r="G17" s="40">
        <f>SUM(H17:K17)</f>
        <v>0</v>
      </c>
      <c r="H17" s="41">
        <v>0</v>
      </c>
      <c r="I17" s="41"/>
      <c r="J17" s="207"/>
      <c r="K17" s="208"/>
      <c r="L17" s="207">
        <v>0</v>
      </c>
      <c r="M17" s="209">
        <v>0</v>
      </c>
      <c r="N17" s="43">
        <f>SUM(O17:P17)</f>
        <v>0</v>
      </c>
      <c r="O17" s="66">
        <f>H17+'[1]01.2021'!O21</f>
        <v>0</v>
      </c>
      <c r="P17" s="67"/>
      <c r="Q17" s="210">
        <f>J17+'[2]05.2007'!Q39</f>
        <v>0</v>
      </c>
      <c r="R17" s="211">
        <f>K17+'[2]05.2007'!R39</f>
        <v>0</v>
      </c>
      <c r="S17" s="68"/>
      <c r="T17" s="211"/>
      <c r="U17" s="9">
        <f>C17+F17-N17</f>
        <v>0</v>
      </c>
    </row>
    <row r="18" spans="1:21" ht="15.75">
      <c r="A18" s="294" t="s">
        <v>21</v>
      </c>
      <c r="B18" s="295"/>
      <c r="C18" s="122">
        <v>0</v>
      </c>
      <c r="D18" s="15">
        <v>0</v>
      </c>
      <c r="E18" s="69">
        <v>0</v>
      </c>
      <c r="F18" s="2">
        <f>E18+'[1]01.2021'!F22</f>
        <v>0</v>
      </c>
      <c r="G18" s="40">
        <f>SUM(H18:K18)</f>
        <v>0</v>
      </c>
      <c r="H18" s="49">
        <v>0</v>
      </c>
      <c r="I18" s="49"/>
      <c r="J18" s="212"/>
      <c r="K18" s="213"/>
      <c r="L18" s="212">
        <v>0</v>
      </c>
      <c r="M18" s="214">
        <v>0</v>
      </c>
      <c r="N18" s="43">
        <f>SUM(O18:P18)</f>
        <v>0</v>
      </c>
      <c r="O18" s="66">
        <f>H18+'[1]01.2021'!O22</f>
        <v>0</v>
      </c>
      <c r="P18" s="67"/>
      <c r="Q18" s="215">
        <f>J18+'[2]05.2007'!Q40</f>
        <v>0</v>
      </c>
      <c r="R18" s="216">
        <f>K18+'[2]05.2007'!R40</f>
        <v>0</v>
      </c>
      <c r="S18" s="70"/>
      <c r="T18" s="216"/>
      <c r="U18" s="9">
        <f>C18+F18-N18</f>
        <v>0</v>
      </c>
    </row>
    <row r="19" spans="1:21" ht="15.75">
      <c r="A19" s="294" t="s">
        <v>24</v>
      </c>
      <c r="B19" s="295"/>
      <c r="C19" s="122">
        <v>0</v>
      </c>
      <c r="D19" s="15">
        <v>0</v>
      </c>
      <c r="E19" s="71">
        <v>0</v>
      </c>
      <c r="F19" s="2">
        <f>E19+'[1]01.2021'!F23</f>
        <v>0</v>
      </c>
      <c r="G19" s="40">
        <f>SUM(H19:K19)</f>
        <v>0</v>
      </c>
      <c r="H19" s="49">
        <v>0</v>
      </c>
      <c r="I19" s="49"/>
      <c r="J19" s="212"/>
      <c r="K19" s="213"/>
      <c r="L19" s="212">
        <v>0</v>
      </c>
      <c r="M19" s="217"/>
      <c r="N19" s="43">
        <f>SUM(O19:P19)</f>
        <v>0</v>
      </c>
      <c r="O19" s="66">
        <f>H19+'[1]01.2021'!O23</f>
        <v>0</v>
      </c>
      <c r="P19" s="67"/>
      <c r="Q19" s="215">
        <f>J19+'[2]05.2007'!Q41</f>
        <v>0</v>
      </c>
      <c r="R19" s="216">
        <f>K19+'[2]05.2007'!R41</f>
        <v>0</v>
      </c>
      <c r="S19" s="70"/>
      <c r="T19" s="218"/>
      <c r="U19" s="9">
        <f>C19+F19-N19</f>
        <v>0</v>
      </c>
    </row>
    <row r="20" spans="1:21" ht="16.5" thickBot="1">
      <c r="A20" s="296" t="s">
        <v>6</v>
      </c>
      <c r="B20" s="297"/>
      <c r="C20" s="134">
        <v>94453.81</v>
      </c>
      <c r="D20" s="72">
        <v>87241.13</v>
      </c>
      <c r="E20" s="135">
        <v>10397.95</v>
      </c>
      <c r="F20" s="2">
        <f>E20+'[1]11.2021'!F24</f>
        <v>128282.22</v>
      </c>
      <c r="G20" s="73">
        <f>H20</f>
        <v>10252.52</v>
      </c>
      <c r="H20" s="136">
        <v>10252.52</v>
      </c>
      <c r="I20" s="74"/>
      <c r="J20" s="75"/>
      <c r="K20" s="219"/>
      <c r="L20" s="75"/>
      <c r="M20" s="220"/>
      <c r="N20" s="76">
        <f>SUM(O20:S20)</f>
        <v>135349.47</v>
      </c>
      <c r="O20" s="157">
        <f>H20+'[1]11.2021'!O24</f>
        <v>135349.47</v>
      </c>
      <c r="P20" s="75"/>
      <c r="Q20" s="220">
        <f>J20+'[2]05.2007'!Q42</f>
        <v>0</v>
      </c>
      <c r="R20" s="219">
        <f>K20+'[2]05.2007'!R42</f>
        <v>0</v>
      </c>
      <c r="S20" s="74"/>
      <c r="T20" s="219"/>
      <c r="U20" s="77">
        <f>C20+F20-N20</f>
        <v>87386.56</v>
      </c>
    </row>
    <row r="21" spans="1:21" ht="20.25" thickBot="1">
      <c r="A21" s="284" t="s">
        <v>25</v>
      </c>
      <c r="B21" s="287"/>
      <c r="C21" s="37">
        <f>C9+C11+C16</f>
        <v>1306086.55</v>
      </c>
      <c r="D21" s="25">
        <f aca="true" t="shared" si="4" ref="D21:U21">D9+D11+D16</f>
        <v>362276.24</v>
      </c>
      <c r="E21" s="28">
        <f t="shared" si="4"/>
        <v>1042835.3799999999</v>
      </c>
      <c r="F21" s="26">
        <f t="shared" si="4"/>
        <v>12820518.58</v>
      </c>
      <c r="G21" s="25">
        <f t="shared" si="4"/>
        <v>1685371.65</v>
      </c>
      <c r="H21" s="27">
        <f t="shared" si="4"/>
        <v>1685371.65</v>
      </c>
      <c r="I21" s="25">
        <f t="shared" si="4"/>
        <v>0</v>
      </c>
      <c r="J21" s="27">
        <f t="shared" si="4"/>
        <v>0</v>
      </c>
      <c r="K21" s="27">
        <f t="shared" si="4"/>
        <v>0</v>
      </c>
      <c r="L21" s="27" t="e">
        <f t="shared" si="4"/>
        <v>#REF!</v>
      </c>
      <c r="M21" s="27" t="e">
        <f t="shared" si="4"/>
        <v>#REF!</v>
      </c>
      <c r="N21" s="26">
        <f t="shared" si="4"/>
        <v>14406865.159999998</v>
      </c>
      <c r="O21" s="27">
        <f t="shared" si="4"/>
        <v>14406865.159999998</v>
      </c>
      <c r="P21" s="25">
        <f t="shared" si="4"/>
        <v>0</v>
      </c>
      <c r="Q21" s="27">
        <f t="shared" si="4"/>
        <v>0</v>
      </c>
      <c r="R21" s="27">
        <f t="shared" si="4"/>
        <v>0</v>
      </c>
      <c r="S21" s="27">
        <f t="shared" si="4"/>
        <v>0</v>
      </c>
      <c r="T21" s="27">
        <f t="shared" si="4"/>
        <v>0</v>
      </c>
      <c r="U21" s="25">
        <f t="shared" si="4"/>
        <v>-280260.0299999984</v>
      </c>
    </row>
    <row r="22" spans="1:21" ht="14.25" thickBot="1">
      <c r="A22" s="288"/>
      <c r="B22" s="289"/>
      <c r="C22" s="129"/>
      <c r="D22" s="80"/>
      <c r="E22" s="79"/>
      <c r="F22" s="78"/>
      <c r="G22" s="80"/>
      <c r="H22" s="81"/>
      <c r="I22" s="82"/>
      <c r="J22" s="83"/>
      <c r="K22" s="221"/>
      <c r="L22" s="221"/>
      <c r="M22" s="222"/>
      <c r="N22" s="78"/>
      <c r="O22" s="82"/>
      <c r="P22" s="83"/>
      <c r="Q22" s="221"/>
      <c r="R22" s="222"/>
      <c r="S22" s="82"/>
      <c r="T22" s="222"/>
      <c r="U22" s="84"/>
    </row>
    <row r="23" spans="1:21" ht="20.25" thickBot="1">
      <c r="A23" s="282" t="s">
        <v>26</v>
      </c>
      <c r="B23" s="283"/>
      <c r="C23" s="130">
        <f>SUM(C24:C26)</f>
        <v>36928179.18</v>
      </c>
      <c r="D23" s="87">
        <f>SUM(D24:D26)</f>
        <v>41326698.73</v>
      </c>
      <c r="E23" s="87">
        <f aca="true" t="shared" si="5" ref="E23:U23">SUM(E24:E26)</f>
        <v>15105263.280000001</v>
      </c>
      <c r="F23" s="87">
        <f t="shared" si="5"/>
        <v>181204365.84000003</v>
      </c>
      <c r="G23" s="87">
        <f t="shared" si="5"/>
        <v>14965119.540000001</v>
      </c>
      <c r="H23" s="87">
        <f t="shared" si="5"/>
        <v>14751208.760000002</v>
      </c>
      <c r="I23" s="87">
        <f t="shared" si="5"/>
        <v>213910.78</v>
      </c>
      <c r="J23" s="87">
        <f t="shared" si="5"/>
        <v>0</v>
      </c>
      <c r="K23" s="87">
        <f t="shared" si="5"/>
        <v>0</v>
      </c>
      <c r="L23" s="87">
        <f t="shared" si="5"/>
        <v>0</v>
      </c>
      <c r="M23" s="87">
        <f t="shared" si="5"/>
        <v>0</v>
      </c>
      <c r="N23" s="87">
        <f t="shared" si="5"/>
        <v>176665702.54999998</v>
      </c>
      <c r="O23" s="87">
        <f t="shared" si="5"/>
        <v>174147031.41</v>
      </c>
      <c r="P23" s="87">
        <f t="shared" si="5"/>
        <v>2518671.1399999997</v>
      </c>
      <c r="Q23" s="87">
        <f t="shared" si="5"/>
        <v>0</v>
      </c>
      <c r="R23" s="87">
        <f t="shared" si="5"/>
        <v>0</v>
      </c>
      <c r="S23" s="87">
        <f t="shared" si="5"/>
        <v>0</v>
      </c>
      <c r="T23" s="87">
        <f t="shared" si="5"/>
        <v>0</v>
      </c>
      <c r="U23" s="87">
        <f t="shared" si="5"/>
        <v>41466842.470000036</v>
      </c>
    </row>
    <row r="24" spans="1:21" ht="16.5" thickBot="1">
      <c r="A24" s="290" t="s">
        <v>27</v>
      </c>
      <c r="B24" s="291"/>
      <c r="C24" s="131">
        <v>34489667.76</v>
      </c>
      <c r="D24" s="94">
        <v>37734235.37</v>
      </c>
      <c r="E24" s="90">
        <v>13628139.72</v>
      </c>
      <c r="F24" s="89">
        <f>E24+'[1]11.2021'!F28</f>
        <v>162451624.38000003</v>
      </c>
      <c r="G24" s="91">
        <f>SUM(H24:L24)</f>
        <v>13427138.21</v>
      </c>
      <c r="H24" s="92">
        <f>13427138.21-I24</f>
        <v>13213227.430000002</v>
      </c>
      <c r="I24" s="93">
        <v>213910.78</v>
      </c>
      <c r="J24" s="223">
        <v>0</v>
      </c>
      <c r="K24" s="224">
        <v>0</v>
      </c>
      <c r="L24" s="224">
        <v>0</v>
      </c>
      <c r="M24" s="225">
        <v>0</v>
      </c>
      <c r="N24" s="89">
        <f>SUM(O24:S24)</f>
        <v>159080922.98999998</v>
      </c>
      <c r="O24" s="108">
        <f>H24+'[1]11.2021'!O28</f>
        <v>156099582.07</v>
      </c>
      <c r="P24" s="108">
        <f>I24+'[1]11.2021'!P28</f>
        <v>2518671.1399999997</v>
      </c>
      <c r="Q24" s="108">
        <f>J24+'[1]07.2021'!Q28</f>
        <v>0</v>
      </c>
      <c r="R24" s="108">
        <f>K24+'[1]07.2021'!R28</f>
        <v>0</v>
      </c>
      <c r="S24" s="226">
        <f>'[1]04.2021'!S28+74867.73</f>
        <v>462669.77999999997</v>
      </c>
      <c r="T24" s="90">
        <f>M24+'[2]04.2006'!K50</f>
        <v>0</v>
      </c>
      <c r="U24" s="94">
        <f>C24+F24-N24</f>
        <v>37860369.150000036</v>
      </c>
    </row>
    <row r="25" spans="1:21" ht="16.5" thickBot="1">
      <c r="A25" s="278" t="s">
        <v>28</v>
      </c>
      <c r="B25" s="279"/>
      <c r="C25" s="123">
        <v>2168329.16</v>
      </c>
      <c r="D25" s="94">
        <v>2691541.11</v>
      </c>
      <c r="E25" s="95">
        <v>939596.59</v>
      </c>
      <c r="F25" s="89">
        <f>E25+'[1]11.2021'!F29</f>
        <v>13672190.549999999</v>
      </c>
      <c r="G25" s="96">
        <f>SUM(H25:L25)</f>
        <v>982852.77</v>
      </c>
      <c r="H25" s="97">
        <v>982852.77</v>
      </c>
      <c r="I25" s="98"/>
      <c r="J25" s="198"/>
      <c r="K25" s="227"/>
      <c r="L25" s="227">
        <v>0</v>
      </c>
      <c r="M25" s="199">
        <v>0</v>
      </c>
      <c r="N25" s="46">
        <f>SUM(O25:S25)</f>
        <v>13192234.78</v>
      </c>
      <c r="O25" s="108">
        <f>H25+'[1]11.2021'!O29</f>
        <v>13192234.78</v>
      </c>
      <c r="P25" s="132"/>
      <c r="Q25" s="228"/>
      <c r="R25" s="197"/>
      <c r="S25" s="70"/>
      <c r="T25" s="95">
        <v>0</v>
      </c>
      <c r="U25" s="23">
        <f>C25+F25-N25</f>
        <v>2648284.9299999997</v>
      </c>
    </row>
    <row r="26" spans="1:21" ht="16.5" thickBot="1">
      <c r="A26" s="280" t="s">
        <v>29</v>
      </c>
      <c r="B26" s="281"/>
      <c r="C26" s="122">
        <v>270182.26</v>
      </c>
      <c r="D26" s="94">
        <v>900922.25</v>
      </c>
      <c r="E26" s="69">
        <v>537526.97</v>
      </c>
      <c r="F26" s="89">
        <f>E26+'[1]11.2021'!F30</f>
        <v>5080550.91</v>
      </c>
      <c r="G26" s="96">
        <f>SUM(H26:L26)</f>
        <v>555128.56</v>
      </c>
      <c r="H26" s="132">
        <v>555128.56</v>
      </c>
      <c r="I26" s="99"/>
      <c r="J26" s="215"/>
      <c r="K26" s="215"/>
      <c r="L26" s="215"/>
      <c r="M26" s="216"/>
      <c r="N26" s="46">
        <f>SUM(O26:S26)</f>
        <v>4392544.78</v>
      </c>
      <c r="O26" s="108">
        <f>H26+'[1]11.2021'!O30</f>
        <v>4855214.5600000005</v>
      </c>
      <c r="P26" s="70"/>
      <c r="Q26" s="99"/>
      <c r="R26" s="216"/>
      <c r="S26" s="70">
        <f>'[1]04.2021'!S30-74867.73</f>
        <v>-462669.77999999997</v>
      </c>
      <c r="T26" s="229"/>
      <c r="U26" s="23">
        <f>C26+F26-N26</f>
        <v>958188.3899999997</v>
      </c>
    </row>
    <row r="27" spans="1:21" ht="16.5" thickBot="1">
      <c r="A27" s="324" t="s">
        <v>30</v>
      </c>
      <c r="B27" s="325"/>
      <c r="C27" s="123">
        <v>24204.7</v>
      </c>
      <c r="D27" s="94">
        <v>106034.5</v>
      </c>
      <c r="E27" s="138">
        <v>76807.69</v>
      </c>
      <c r="F27" s="89">
        <f>E27+'[1]11.2021'!F31</f>
        <v>666709.1799999999</v>
      </c>
      <c r="G27" s="139">
        <f>SUM(H27:L27)</f>
        <v>73776.04</v>
      </c>
      <c r="H27" s="140">
        <v>73776.04</v>
      </c>
      <c r="I27" s="141"/>
      <c r="J27" s="230"/>
      <c r="K27" s="230"/>
      <c r="L27" s="230"/>
      <c r="M27" s="231"/>
      <c r="N27" s="46">
        <f>SUM(O27:S27)</f>
        <v>581847.73</v>
      </c>
      <c r="O27" s="108">
        <f>H27+'[1]11.2021'!O31</f>
        <v>581847.73</v>
      </c>
      <c r="P27" s="110"/>
      <c r="Q27" s="232"/>
      <c r="R27" s="233"/>
      <c r="S27" s="110"/>
      <c r="T27" s="234"/>
      <c r="U27" s="23">
        <f>C27+F27-N27</f>
        <v>109066.1499999999</v>
      </c>
    </row>
    <row r="28" spans="1:21" ht="16.5" thickBot="1">
      <c r="A28" s="100"/>
      <c r="B28" s="101"/>
      <c r="C28" s="102"/>
      <c r="D28" s="109"/>
      <c r="E28" s="105"/>
      <c r="F28" s="103"/>
      <c r="G28" s="104"/>
      <c r="H28" s="105"/>
      <c r="I28" s="106"/>
      <c r="J28" s="107"/>
      <c r="K28" s="235"/>
      <c r="L28" s="235"/>
      <c r="M28" s="236"/>
      <c r="N28" s="57"/>
      <c r="O28" s="108"/>
      <c r="P28" s="106"/>
      <c r="Q28" s="107"/>
      <c r="R28" s="107"/>
      <c r="S28" s="105"/>
      <c r="T28" s="105"/>
      <c r="U28" s="109"/>
    </row>
    <row r="29" spans="1:21" ht="20.25" thickBot="1">
      <c r="A29" s="284" t="s">
        <v>7</v>
      </c>
      <c r="B29" s="160"/>
      <c r="C29" s="24">
        <f>SUM(C30:C31)</f>
        <v>310429.26999999996</v>
      </c>
      <c r="D29" s="25">
        <f>SUM(D30:D31)</f>
        <v>335292.18</v>
      </c>
      <c r="E29" s="142">
        <f>SUM(E30:E31)</f>
        <v>153855.3</v>
      </c>
      <c r="F29" s="26">
        <f>SUM(F30:F31)</f>
        <v>2304259.43</v>
      </c>
      <c r="G29" s="27">
        <f>SUM(H29:L29)</f>
        <v>261091.86</v>
      </c>
      <c r="H29" s="143">
        <f>H30+H31</f>
        <v>261091.86</v>
      </c>
      <c r="I29" s="142">
        <f>I30+I31</f>
        <v>0</v>
      </c>
      <c r="J29" s="237">
        <v>0</v>
      </c>
      <c r="K29" s="238">
        <v>0</v>
      </c>
      <c r="L29" s="238">
        <v>0</v>
      </c>
      <c r="M29" s="239">
        <v>0</v>
      </c>
      <c r="N29" s="57">
        <f>SUM(O29:S29)</f>
        <v>2366226.2600000002</v>
      </c>
      <c r="O29" s="144">
        <f>SUM(O30:O31)</f>
        <v>2323283.6</v>
      </c>
      <c r="P29" s="145">
        <f>SUM(P30:P31)</f>
        <v>63349.479999999996</v>
      </c>
      <c r="Q29" s="240">
        <f>SUM(Q30:Q31)</f>
        <v>0</v>
      </c>
      <c r="R29" s="145">
        <f>SUM(R30:R31)</f>
        <v>0</v>
      </c>
      <c r="S29" s="145">
        <f>SUM(S30:S31)</f>
        <v>-20406.820000000003</v>
      </c>
      <c r="T29" s="142"/>
      <c r="U29" s="25">
        <f>SUM(U30:U31)</f>
        <v>248462.44000000018</v>
      </c>
    </row>
    <row r="30" spans="1:21" ht="20.25" thickBot="1">
      <c r="A30" s="285" t="s">
        <v>7</v>
      </c>
      <c r="B30" s="286"/>
      <c r="C30" s="146">
        <v>282542.35</v>
      </c>
      <c r="D30" s="147">
        <v>249763.43</v>
      </c>
      <c r="E30" s="148">
        <v>49322.28</v>
      </c>
      <c r="F30" s="2">
        <f>E30+'[1]11.2021'!F34</f>
        <v>1502537.71</v>
      </c>
      <c r="G30" s="149">
        <f>H30+I30</f>
        <v>133559.97</v>
      </c>
      <c r="H30" s="66">
        <v>133559.97</v>
      </c>
      <c r="I30" s="150"/>
      <c r="J30" s="241"/>
      <c r="K30" s="241"/>
      <c r="L30" s="241"/>
      <c r="M30" s="242"/>
      <c r="N30" s="2">
        <f>SUM(O30:S30)</f>
        <v>1573493.27</v>
      </c>
      <c r="O30" s="137">
        <f>H30+'[1]11.2021'!O34</f>
        <v>1556204.84</v>
      </c>
      <c r="P30" s="137">
        <f>I30+'[1]11.2021'!P34</f>
        <v>63349.479999999996</v>
      </c>
      <c r="Q30" s="243"/>
      <c r="R30" s="244"/>
      <c r="S30" s="68">
        <v>-46061.05</v>
      </c>
      <c r="T30" s="245"/>
      <c r="U30" s="94">
        <f>C30+F30-N30</f>
        <v>211586.79000000004</v>
      </c>
    </row>
    <row r="31" spans="1:21" ht="20.25" thickBot="1">
      <c r="A31" s="326" t="s">
        <v>31</v>
      </c>
      <c r="B31" s="327"/>
      <c r="C31" s="151">
        <v>27886.92</v>
      </c>
      <c r="D31" s="147">
        <v>85528.75</v>
      </c>
      <c r="E31" s="152">
        <v>104533.02</v>
      </c>
      <c r="F31" s="2">
        <f>E31+'[1]11.2021'!F35</f>
        <v>801721.7200000001</v>
      </c>
      <c r="G31" s="149">
        <f>H31+I31</f>
        <v>127531.89</v>
      </c>
      <c r="H31" s="153">
        <v>127531.89</v>
      </c>
      <c r="I31" s="154"/>
      <c r="J31" s="246"/>
      <c r="K31" s="247"/>
      <c r="L31" s="247"/>
      <c r="M31" s="248"/>
      <c r="N31" s="155">
        <f>SUM(O31:S31)</f>
        <v>792732.99</v>
      </c>
      <c r="O31" s="137">
        <f>H31+'[1]11.2021'!O35</f>
        <v>767078.76</v>
      </c>
      <c r="P31" s="156"/>
      <c r="Q31" s="249"/>
      <c r="R31" s="250"/>
      <c r="S31" s="251">
        <f>25654.23</f>
        <v>25654.23</v>
      </c>
      <c r="T31" s="252"/>
      <c r="U31" s="94">
        <f>C31+F31-N31</f>
        <v>36875.65000000014</v>
      </c>
    </row>
    <row r="32" spans="1:21" ht="14.25" thickBot="1">
      <c r="A32" s="100"/>
      <c r="B32" s="101"/>
      <c r="C32" s="102"/>
      <c r="D32" s="109"/>
      <c r="E32" s="105"/>
      <c r="F32" s="103"/>
      <c r="G32" s="104"/>
      <c r="H32" s="105"/>
      <c r="I32" s="106"/>
      <c r="J32" s="107"/>
      <c r="K32" s="235"/>
      <c r="L32" s="235"/>
      <c r="M32" s="236"/>
      <c r="N32" s="103"/>
      <c r="O32" s="105"/>
      <c r="P32" s="106"/>
      <c r="Q32" s="107"/>
      <c r="R32" s="107"/>
      <c r="S32" s="105"/>
      <c r="T32" s="105"/>
      <c r="U32" s="109"/>
    </row>
    <row r="33" spans="1:21" ht="20.25" thickBot="1">
      <c r="A33" s="282" t="s">
        <v>32</v>
      </c>
      <c r="B33" s="283"/>
      <c r="C33" s="111">
        <v>2662646.38</v>
      </c>
      <c r="D33" s="87">
        <v>3907174.07</v>
      </c>
      <c r="E33" s="86">
        <f>9623287.31-E9</f>
        <v>8590849.88</v>
      </c>
      <c r="F33" s="85">
        <f>E33+'[1]11.2021'!F37</f>
        <v>102953554.99999999</v>
      </c>
      <c r="G33" s="87">
        <f>SUM(H33:L33)</f>
        <v>9238999.32</v>
      </c>
      <c r="H33" s="88">
        <f>10914118.45-I33-H9</f>
        <v>8919537.82</v>
      </c>
      <c r="I33" s="87">
        <v>319461.5</v>
      </c>
      <c r="J33" s="253"/>
      <c r="K33" s="254"/>
      <c r="L33" s="254">
        <v>0</v>
      </c>
      <c r="M33" s="255">
        <v>0</v>
      </c>
      <c r="N33" s="85">
        <f>SUM(O33:S33)</f>
        <v>102377583.57</v>
      </c>
      <c r="O33" s="88">
        <f>H33+'[1]11.2021'!O37</f>
        <v>100526974.03</v>
      </c>
      <c r="P33" s="25">
        <f>I33+'[1]11.2021'!P37</f>
        <v>1830202.72</v>
      </c>
      <c r="Q33" s="253"/>
      <c r="R33" s="253"/>
      <c r="S33" s="256">
        <f>20406.82</f>
        <v>20406.82</v>
      </c>
      <c r="T33" s="88">
        <f>M33+'[2]09.2007'!U56</f>
        <v>0</v>
      </c>
      <c r="U33" s="87">
        <f>C33+F33-N33</f>
        <v>3238617.8099999875</v>
      </c>
    </row>
    <row r="34" spans="1:21" ht="20.25" thickBot="1">
      <c r="A34" s="328" t="s">
        <v>8</v>
      </c>
      <c r="B34" s="329"/>
      <c r="C34" s="133"/>
      <c r="D34" s="109"/>
      <c r="E34" s="105"/>
      <c r="F34" s="103"/>
      <c r="G34" s="112"/>
      <c r="H34" s="106"/>
      <c r="I34" s="107"/>
      <c r="J34" s="235"/>
      <c r="K34" s="236"/>
      <c r="L34" s="107"/>
      <c r="M34" s="236"/>
      <c r="N34" s="103"/>
      <c r="O34" s="106"/>
      <c r="P34" s="107"/>
      <c r="Q34" s="235"/>
      <c r="R34" s="236"/>
      <c r="S34" s="106"/>
      <c r="T34" s="107"/>
      <c r="U34" s="113"/>
    </row>
    <row r="35" spans="1:21" ht="20.25" thickBot="1">
      <c r="A35" s="114"/>
      <c r="B35" s="115"/>
      <c r="C35" s="116"/>
      <c r="D35" s="80"/>
      <c r="E35" s="79"/>
      <c r="F35" s="78"/>
      <c r="G35" s="80"/>
      <c r="H35" s="81"/>
      <c r="I35" s="110"/>
      <c r="J35" s="81"/>
      <c r="K35" s="81"/>
      <c r="L35" s="81"/>
      <c r="M35" s="81"/>
      <c r="N35" s="78"/>
      <c r="O35" s="81"/>
      <c r="P35" s="82"/>
      <c r="Q35" s="81"/>
      <c r="R35" s="81"/>
      <c r="S35" s="81"/>
      <c r="T35" s="81"/>
      <c r="U35" s="65"/>
    </row>
    <row r="36" spans="1:21" ht="20.25" thickBot="1">
      <c r="A36" s="330" t="s">
        <v>33</v>
      </c>
      <c r="B36" s="331"/>
      <c r="C36" s="24">
        <f>C21+C23+C29+C33</f>
        <v>41207341.38</v>
      </c>
      <c r="D36" s="25">
        <f>D21+D23+D33+D29</f>
        <v>45931441.22</v>
      </c>
      <c r="E36" s="28">
        <f>E21+E23+E33+E29</f>
        <v>24892803.84</v>
      </c>
      <c r="F36" s="26">
        <f>F21+F23+F33+F29</f>
        <v>299282698.85</v>
      </c>
      <c r="G36" s="26">
        <f>G21+G23+G33+G29</f>
        <v>26150582.37</v>
      </c>
      <c r="H36" s="24">
        <f aca="true" t="shared" si="6" ref="H36:T36">H21+H23+H33+H29</f>
        <v>25617210.090000004</v>
      </c>
      <c r="I36" s="26">
        <f t="shared" si="6"/>
        <v>533372.28</v>
      </c>
      <c r="J36" s="24">
        <f t="shared" si="6"/>
        <v>0</v>
      </c>
      <c r="K36" s="24">
        <f t="shared" si="6"/>
        <v>0</v>
      </c>
      <c r="L36" s="24" t="e">
        <f t="shared" si="6"/>
        <v>#REF!</v>
      </c>
      <c r="M36" s="24" t="e">
        <f t="shared" si="6"/>
        <v>#REF!</v>
      </c>
      <c r="N36" s="26">
        <f t="shared" si="6"/>
        <v>295816377.53999996</v>
      </c>
      <c r="O36" s="24">
        <f t="shared" si="6"/>
        <v>291404154.20000005</v>
      </c>
      <c r="P36" s="26">
        <f t="shared" si="6"/>
        <v>4412223.34</v>
      </c>
      <c r="Q36" s="24">
        <f t="shared" si="6"/>
        <v>0</v>
      </c>
      <c r="R36" s="24">
        <f t="shared" si="6"/>
        <v>0</v>
      </c>
      <c r="S36" s="24">
        <f>S9+S11+S16+S23++S29+S33</f>
        <v>0</v>
      </c>
      <c r="T36" s="24">
        <f t="shared" si="6"/>
        <v>0</v>
      </c>
      <c r="U36" s="25">
        <f>U21+U23+U29+U33</f>
        <v>44673662.69000002</v>
      </c>
    </row>
  </sheetData>
  <mergeCells count="51">
    <mergeCell ref="A34:B34"/>
    <mergeCell ref="A36:B36"/>
    <mergeCell ref="F1:F4"/>
    <mergeCell ref="K3:K4"/>
    <mergeCell ref="L3:L4"/>
    <mergeCell ref="G2:G4"/>
    <mergeCell ref="H3:H4"/>
    <mergeCell ref="I3:I4"/>
    <mergeCell ref="A1:B4"/>
    <mergeCell ref="C1:C4"/>
    <mergeCell ref="D1:D4"/>
    <mergeCell ref="E1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29:B29"/>
    <mergeCell ref="A30:B30"/>
    <mergeCell ref="A27:B27"/>
    <mergeCell ref="A31:B31"/>
    <mergeCell ref="G1:L1"/>
    <mergeCell ref="N1:P1"/>
    <mergeCell ref="S1:S4"/>
    <mergeCell ref="U1:U4"/>
    <mergeCell ref="H2:K2"/>
    <mergeCell ref="N2:N4"/>
    <mergeCell ref="O2:P2"/>
    <mergeCell ref="J3:J4"/>
    <mergeCell ref="O3:O4"/>
    <mergeCell ref="P3:P4"/>
    <mergeCell ref="Q3:Q4"/>
    <mergeCell ref="R3: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2022-11-30T07:36:48Z</dcterms:modified>
  <cp:category/>
  <cp:version/>
  <cp:contentType/>
  <cp:contentStatus/>
</cp:coreProperties>
</file>