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<sst xmlns="http://schemas.openxmlformats.org/spreadsheetml/2006/main" count="50" uniqueCount="44">
  <si>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ОПЛАТА С  НАРАСТАЮЩИМ ИТОГОМ</t>
  </si>
  <si>
    <t>в т. ч.</t>
  </si>
  <si>
    <t>р/с</t>
  </si>
  <si>
    <t>в/з</t>
  </si>
  <si>
    <r>
      <t xml:space="preserve">р/с  </t>
    </r>
  </si>
  <si>
    <t>Перерассчет</t>
  </si>
  <si>
    <t>ОБЛБЮДЖЕТ</t>
  </si>
  <si>
    <t>РАЙБЮДЖЕТ</t>
  </si>
  <si>
    <t>БЮДЖЕТ</t>
  </si>
  <si>
    <t>в т.ч.гуртож.</t>
  </si>
  <si>
    <t>Автозаводск р-н</t>
  </si>
  <si>
    <t>Крюковск р-н</t>
  </si>
  <si>
    <t>в т.ч. ОСББ</t>
  </si>
  <si>
    <t>Департамент</t>
  </si>
  <si>
    <t>НАСЕЛЕН.</t>
  </si>
  <si>
    <t>опл.31.01.19</t>
  </si>
  <si>
    <t>опл.28.02.19</t>
  </si>
  <si>
    <t>ОСББ</t>
  </si>
  <si>
    <t>в т.ч.гуртож</t>
  </si>
  <si>
    <t>ОСТАТОК ДОЛГА           на 01.01.2020</t>
  </si>
  <si>
    <t>Списание задолженности согласнно решения комисии</t>
  </si>
  <si>
    <t>вексель</t>
  </si>
  <si>
    <t xml:space="preserve">РЕСТРУКТУРІЗАЦІЯ БОРГУ БЮДЖЕТНИХ ОРГАНІЗАЦІЙ ТА ПІДПРИЄМСТВ                                                               </t>
  </si>
  <si>
    <t xml:space="preserve">                                    ЗА 4 КВАРТАЛ 2019 РОКУ                                                                               </t>
  </si>
  <si>
    <t>ЗАЛИШОК БОРГУ           на 01.01.2019</t>
  </si>
  <si>
    <t>СПОЖИВАЧІ</t>
  </si>
  <si>
    <t>ДЕРЖБЮДЖЕТ</t>
  </si>
  <si>
    <t>МІСЬКБЮДЖЕТ</t>
  </si>
  <si>
    <t>СУБСИДІЇ</t>
  </si>
  <si>
    <t xml:space="preserve">Кременчуцький </t>
  </si>
  <si>
    <t>ПІЛЬГИ</t>
  </si>
  <si>
    <t>Кременчуцький</t>
  </si>
  <si>
    <t>ВСЬОГО БЮДЖЕТ</t>
  </si>
  <si>
    <t>Пр-сектор</t>
  </si>
  <si>
    <t>Держ.сектор</t>
  </si>
  <si>
    <t>ПІДПРИЄМСТВА</t>
  </si>
  <si>
    <t>ВСЬОГО</t>
  </si>
  <si>
    <t>ЗАЛИШОК БОРГУ           на 01.12.2019</t>
  </si>
  <si>
    <t>Нараховано за місяць</t>
  </si>
  <si>
    <t>Нараховано з наростаючим підсумком</t>
  </si>
  <si>
    <t>ЗАГАЛЬНА</t>
  </si>
  <si>
    <t>ОПЛАТА  ЗА  МІСЯЦЬ</t>
  </si>
  <si>
    <t>Списання боргів відповідно пост. КМУ № 664 от 29.07.05</t>
  </si>
  <si>
    <t>Оплата з наростаючим підсумком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</si>
</sst>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3" fillId="3" borderId="1" xfId="18" applyNumberFormat="1" applyFont="1" applyFill="1" applyBorder="1" applyAlignment="1">
      <alignment horizontal="right" vertical="center" wrapText="1"/>
    </xf>
    <xf numFmtId="4" fontId="3" fillId="3" borderId="11" xfId="18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4" fillId="3" borderId="2" xfId="18" applyNumberFormat="1" applyFont="1" applyFill="1" applyBorder="1" applyAlignment="1">
      <alignment horizontal="right" vertical="center" wrapText="1"/>
    </xf>
    <xf numFmtId="4" fontId="11" fillId="0" borderId="3" xfId="18" applyNumberFormat="1" applyFont="1" applyBorder="1" applyAlignment="1">
      <alignment horizontal="right" vertical="center" wrapText="1"/>
    </xf>
    <xf numFmtId="4" fontId="11" fillId="0" borderId="3" xfId="18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4" fillId="3" borderId="6" xfId="18" applyNumberFormat="1" applyFont="1" applyFill="1" applyBorder="1" applyAlignment="1">
      <alignment horizontal="right" vertical="center" wrapText="1"/>
    </xf>
    <xf numFmtId="4" fontId="11" fillId="0" borderId="4" xfId="18" applyNumberFormat="1" applyFont="1" applyBorder="1" applyAlignment="1">
      <alignment horizontal="right" vertical="center" wrapText="1"/>
    </xf>
    <xf numFmtId="4" fontId="11" fillId="0" borderId="4" xfId="18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4" fillId="3" borderId="8" xfId="18" applyNumberFormat="1" applyFont="1" applyFill="1" applyBorder="1" applyAlignment="1">
      <alignment horizontal="right" vertical="center" wrapText="1"/>
    </xf>
    <xf numFmtId="4" fontId="11" fillId="0" borderId="9" xfId="18" applyNumberFormat="1" applyFont="1" applyBorder="1" applyAlignment="1">
      <alignment horizontal="right" vertical="center" wrapText="1"/>
    </xf>
    <xf numFmtId="4" fontId="11" fillId="0" borderId="9" xfId="18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4" fillId="3" borderId="1" xfId="18" applyNumberFormat="1" applyFont="1" applyFill="1" applyBorder="1" applyAlignment="1">
      <alignment horizontal="right" vertical="center" wrapText="1"/>
    </xf>
    <xf numFmtId="4" fontId="11" fillId="0" borderId="11" xfId="18" applyNumberFormat="1" applyFont="1" applyBorder="1" applyAlignment="1">
      <alignment horizontal="right" vertical="center" wrapText="1"/>
    </xf>
    <xf numFmtId="4" fontId="11" fillId="0" borderId="17" xfId="18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3" borderId="2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11" fillId="0" borderId="6" xfId="18" applyNumberFormat="1" applyFont="1" applyFill="1" applyBorder="1" applyAlignment="1">
      <alignment horizontal="right"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4" fontId="14" fillId="4" borderId="8" xfId="18" applyNumberFormat="1" applyFont="1" applyFill="1" applyBorder="1" applyAlignment="1">
      <alignment horizontal="right" vertical="center" wrapText="1"/>
    </xf>
    <xf numFmtId="4" fontId="4" fillId="4" borderId="2" xfId="18" applyNumberFormat="1" applyFont="1" applyFill="1" applyBorder="1" applyAlignment="1">
      <alignment horizontal="right" vertical="center" wrapText="1"/>
    </xf>
    <xf numFmtId="4" fontId="14" fillId="4" borderId="9" xfId="0" applyNumberFormat="1" applyFont="1" applyFill="1" applyBorder="1" applyAlignment="1">
      <alignment horizontal="right" vertical="center" wrapText="1"/>
    </xf>
    <xf numFmtId="4" fontId="14" fillId="4" borderId="22" xfId="0" applyNumberFormat="1" applyFont="1" applyFill="1" applyBorder="1" applyAlignment="1">
      <alignment horizontal="right" vertical="center" wrapText="1"/>
    </xf>
    <xf numFmtId="4" fontId="4" fillId="4" borderId="18" xfId="0" applyNumberFormat="1" applyFont="1" applyFill="1" applyBorder="1" applyAlignment="1">
      <alignment horizontal="right" vertical="center" wrapText="1"/>
    </xf>
    <xf numFmtId="4" fontId="4" fillId="4" borderId="9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Border="1" applyAlignment="1">
      <alignment horizontal="right" vertical="center" wrapText="1"/>
    </xf>
    <xf numFmtId="4" fontId="6" fillId="3" borderId="13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4" fontId="6" fillId="3" borderId="21" xfId="0" applyNumberFormat="1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4" fillId="3" borderId="29" xfId="0" applyNumberFormat="1" applyFont="1" applyFill="1" applyBorder="1" applyAlignment="1">
      <alignment horizontal="right" vertical="center" wrapText="1"/>
    </xf>
    <xf numFmtId="4" fontId="11" fillId="0" borderId="28" xfId="18" applyNumberFormat="1" applyFont="1" applyBorder="1" applyAlignment="1">
      <alignment horizontal="right" vertical="center" wrapText="1"/>
    </xf>
    <xf numFmtId="4" fontId="11" fillId="0" borderId="30" xfId="18" applyNumberFormat="1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4" fontId="4" fillId="3" borderId="28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11" fillId="0" borderId="32" xfId="18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34" xfId="0" applyNumberFormat="1" applyFont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1" xfId="18" applyNumberFormat="1" applyFont="1" applyBorder="1" applyAlignment="1">
      <alignment horizontal="right" vertical="center" wrapText="1"/>
    </xf>
    <xf numFmtId="4" fontId="6" fillId="2" borderId="35" xfId="0" applyNumberFormat="1" applyFont="1" applyFill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4" fontId="6" fillId="3" borderId="24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4" fontId="11" fillId="0" borderId="3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right" vertical="center"/>
    </xf>
    <xf numFmtId="4" fontId="11" fillId="0" borderId="33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 wrapText="1"/>
    </xf>
    <xf numFmtId="4" fontId="17" fillId="0" borderId="41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41" xfId="0" applyNumberFormat="1" applyFont="1" applyFill="1" applyBorder="1" applyAlignment="1">
      <alignment horizontal="right" vertical="center" wrapText="1"/>
    </xf>
    <xf numFmtId="4" fontId="11" fillId="0" borderId="3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5" fillId="0" borderId="43" xfId="0" applyNumberFormat="1" applyFont="1" applyFill="1" applyBorder="1" applyAlignment="1">
      <alignment horizontal="right" vertical="center" wrapText="1"/>
    </xf>
    <xf numFmtId="4" fontId="5" fillId="0" borderId="37" xfId="0" applyNumberFormat="1" applyFont="1" applyFill="1" applyBorder="1" applyAlignment="1">
      <alignment horizontal="right" vertical="center" wrapText="1"/>
    </xf>
    <xf numFmtId="4" fontId="3" fillId="3" borderId="17" xfId="18" applyNumberFormat="1" applyFont="1" applyFill="1" applyBorder="1" applyAlignment="1">
      <alignment horizontal="right" vertical="center" wrapText="1"/>
    </xf>
    <xf numFmtId="4" fontId="3" fillId="3" borderId="44" xfId="18" applyNumberFormat="1" applyFont="1" applyFill="1" applyBorder="1" applyAlignment="1">
      <alignment horizontal="right" vertical="center" wrapText="1"/>
    </xf>
    <xf numFmtId="4" fontId="4" fillId="2" borderId="45" xfId="0" applyNumberFormat="1" applyFont="1" applyFill="1" applyBorder="1" applyAlignment="1">
      <alignment horizontal="right" vertical="center" wrapText="1"/>
    </xf>
    <xf numFmtId="4" fontId="11" fillId="0" borderId="19" xfId="18" applyNumberFormat="1" applyFont="1" applyBorder="1" applyAlignment="1">
      <alignment horizontal="right" vertical="center" wrapText="1"/>
    </xf>
    <xf numFmtId="4" fontId="11" fillId="0" borderId="18" xfId="18" applyNumberFormat="1" applyFont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2" borderId="46" xfId="0" applyNumberFormat="1" applyFont="1" applyFill="1" applyBorder="1" applyAlignment="1">
      <alignment horizontal="right" vertical="center" wrapText="1"/>
    </xf>
    <xf numFmtId="4" fontId="11" fillId="0" borderId="33" xfId="18" applyNumberFormat="1" applyFont="1" applyBorder="1" applyAlignment="1">
      <alignment horizontal="right" vertical="center" wrapText="1"/>
    </xf>
    <xf numFmtId="4" fontId="11" fillId="0" borderId="41" xfId="18" applyNumberFormat="1" applyFont="1" applyBorder="1" applyAlignment="1">
      <alignment horizontal="right" vertical="center" wrapText="1"/>
    </xf>
    <xf numFmtId="4" fontId="4" fillId="2" borderId="47" xfId="0" applyNumberFormat="1" applyFont="1" applyFill="1" applyBorder="1" applyAlignment="1">
      <alignment horizontal="right" vertical="center" wrapText="1"/>
    </xf>
    <xf numFmtId="4" fontId="11" fillId="0" borderId="22" xfId="18" applyNumberFormat="1" applyFont="1" applyBorder="1" applyAlignment="1">
      <alignment horizontal="right" vertical="center" wrapText="1"/>
    </xf>
    <xf numFmtId="4" fontId="11" fillId="0" borderId="42" xfId="18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11" fillId="0" borderId="48" xfId="18" applyNumberFormat="1" applyFont="1" applyBorder="1" applyAlignment="1">
      <alignment horizontal="right" vertical="center" wrapText="1"/>
    </xf>
    <xf numFmtId="4" fontId="11" fillId="0" borderId="44" xfId="18" applyNumberFormat="1" applyFont="1" applyBorder="1" applyAlignment="1">
      <alignment horizontal="right" vertical="center" wrapText="1"/>
    </xf>
    <xf numFmtId="4" fontId="11" fillId="0" borderId="17" xfId="18" applyNumberFormat="1" applyFont="1" applyBorder="1" applyAlignment="1">
      <alignment horizontal="right" vertical="center" wrapText="1"/>
    </xf>
    <xf numFmtId="4" fontId="4" fillId="0" borderId="48" xfId="0" applyNumberFormat="1" applyFont="1" applyFill="1" applyBorder="1" applyAlignment="1">
      <alignment horizontal="right" vertical="center" wrapText="1"/>
    </xf>
    <xf numFmtId="4" fontId="4" fillId="0" borderId="4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horizontal="right" vertical="center" wrapText="1"/>
    </xf>
    <xf numFmtId="4" fontId="14" fillId="0" borderId="19" xfId="18" applyNumberFormat="1" applyFont="1" applyBorder="1" applyAlignment="1">
      <alignment horizontal="right" vertical="center" wrapText="1"/>
    </xf>
    <xf numFmtId="4" fontId="14" fillId="0" borderId="18" xfId="18" applyNumberFormat="1" applyFont="1" applyBorder="1" applyAlignment="1">
      <alignment horizontal="right" vertical="center" wrapText="1"/>
    </xf>
    <xf numFmtId="4" fontId="14" fillId="0" borderId="5" xfId="18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33" xfId="18" applyNumberFormat="1" applyFont="1" applyBorder="1" applyAlignment="1">
      <alignment horizontal="right" vertical="center" wrapText="1"/>
    </xf>
    <xf numFmtId="4" fontId="14" fillId="0" borderId="41" xfId="18" applyNumberFormat="1" applyFont="1" applyBorder="1" applyAlignment="1">
      <alignment horizontal="right" vertical="center" wrapText="1"/>
    </xf>
    <xf numFmtId="4" fontId="14" fillId="0" borderId="7" xfId="18" applyNumberFormat="1" applyFont="1" applyBorder="1" applyAlignment="1">
      <alignment horizontal="right" vertical="center" wrapText="1"/>
    </xf>
    <xf numFmtId="4" fontId="14" fillId="0" borderId="41" xfId="0" applyNumberFormat="1" applyFont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6" fillId="4" borderId="47" xfId="0" applyNumberFormat="1" applyFont="1" applyFill="1" applyBorder="1" applyAlignment="1">
      <alignment horizontal="right" vertical="center" wrapText="1"/>
    </xf>
    <xf numFmtId="4" fontId="14" fillId="4" borderId="42" xfId="0" applyNumberFormat="1" applyFont="1" applyFill="1" applyBorder="1" applyAlignment="1">
      <alignment horizontal="right" vertical="center" wrapText="1"/>
    </xf>
    <xf numFmtId="4" fontId="14" fillId="4" borderId="10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4" fontId="6" fillId="2" borderId="36" xfId="0" applyNumberFormat="1" applyFont="1" applyFill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4" fontId="3" fillId="2" borderId="49" xfId="0" applyNumberFormat="1" applyFont="1" applyFill="1" applyBorder="1" applyAlignment="1">
      <alignment horizontal="right" vertical="center" wrapText="1"/>
    </xf>
    <xf numFmtId="4" fontId="3" fillId="3" borderId="50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3" fillId="3" borderId="52" xfId="0" applyNumberFormat="1" applyFont="1" applyFill="1" applyBorder="1" applyAlignment="1">
      <alignment horizontal="right" vertical="center" wrapText="1"/>
    </xf>
    <xf numFmtId="4" fontId="4" fillId="2" borderId="53" xfId="0" applyNumberFormat="1" applyFont="1" applyFill="1" applyBorder="1" applyAlignment="1">
      <alignment horizontal="right" vertical="center" wrapText="1"/>
    </xf>
    <xf numFmtId="4" fontId="11" fillId="0" borderId="54" xfId="18" applyNumberFormat="1" applyFont="1" applyBorder="1" applyAlignment="1">
      <alignment horizontal="right" vertical="center" wrapText="1"/>
    </xf>
    <xf numFmtId="4" fontId="11" fillId="0" borderId="55" xfId="18" applyNumberFormat="1" applyFont="1" applyBorder="1" applyAlignment="1">
      <alignment horizontal="right" vertical="center" wrapText="1"/>
    </xf>
    <xf numFmtId="4" fontId="11" fillId="0" borderId="56" xfId="18" applyNumberFormat="1" applyFont="1" applyBorder="1" applyAlignment="1">
      <alignment horizontal="right" vertical="center" wrapText="1"/>
    </xf>
    <xf numFmtId="4" fontId="11" fillId="0" borderId="54" xfId="0" applyNumberFormat="1" applyFont="1" applyBorder="1" applyAlignment="1">
      <alignment horizontal="right" vertical="center" wrapText="1"/>
    </xf>
    <xf numFmtId="4" fontId="11" fillId="0" borderId="55" xfId="0" applyNumberFormat="1" applyFont="1" applyBorder="1" applyAlignment="1">
      <alignment horizontal="right" vertical="center" wrapText="1"/>
    </xf>
    <xf numFmtId="4" fontId="11" fillId="0" borderId="10" xfId="18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4" fontId="6" fillId="2" borderId="46" xfId="0" applyNumberFormat="1" applyFont="1" applyFill="1" applyBorder="1" applyAlignment="1">
      <alignment horizontal="right" vertical="center" wrapText="1"/>
    </xf>
    <xf numFmtId="4" fontId="6" fillId="2" borderId="47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Border="1" applyAlignment="1">
      <alignment horizontal="right" vertical="center" wrapText="1"/>
    </xf>
    <xf numFmtId="4" fontId="14" fillId="0" borderId="48" xfId="0" applyNumberFormat="1" applyFont="1" applyBorder="1" applyAlignment="1">
      <alignment horizontal="right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4" fontId="16" fillId="0" borderId="17" xfId="18" applyNumberFormat="1" applyFont="1" applyBorder="1" applyAlignment="1">
      <alignment horizontal="right" vertical="center" wrapText="1"/>
    </xf>
    <xf numFmtId="4" fontId="16" fillId="0" borderId="48" xfId="18" applyNumberFormat="1" applyFont="1" applyBorder="1" applyAlignment="1">
      <alignment horizontal="right" vertical="center" wrapText="1"/>
    </xf>
    <xf numFmtId="4" fontId="16" fillId="0" borderId="44" xfId="18" applyNumberFormat="1" applyFont="1" applyBorder="1" applyAlignment="1">
      <alignment horizontal="right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4" fontId="14" fillId="0" borderId="58" xfId="0" applyNumberFormat="1" applyFont="1" applyBorder="1" applyAlignment="1">
      <alignment horizontal="right" vertical="center" wrapText="1"/>
    </xf>
    <xf numFmtId="4" fontId="14" fillId="0" borderId="38" xfId="0" applyNumberFormat="1" applyFont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0" fillId="4" borderId="6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  <sheetName val="04.2019"/>
      <sheetName val="05.2019"/>
      <sheetName val="06.2019"/>
      <sheetName val="07.2019"/>
      <sheetName val="08.2019"/>
      <sheetName val="09.2019"/>
      <sheetName val="10.2019"/>
      <sheetName val="11.2019"/>
      <sheetName val="12.2019"/>
    </sheetNames>
    <sheetDataSet>
      <sheetData sheetId="11">
        <row r="27">
          <cell r="Q27">
            <v>0</v>
          </cell>
          <cell r="R27">
            <v>0</v>
          </cell>
        </row>
      </sheetData>
      <sheetData sheetId="17">
        <row r="27">
          <cell r="O27">
            <v>0</v>
          </cell>
        </row>
      </sheetData>
      <sheetData sheetId="24">
        <row r="8">
          <cell r="F8">
            <v>2795184.71</v>
          </cell>
          <cell r="N8">
            <v>2734560.6599999997</v>
          </cell>
        </row>
        <row r="9">
          <cell r="F9">
            <v>1386864.34</v>
          </cell>
          <cell r="N9">
            <v>1372342.43</v>
          </cell>
        </row>
        <row r="10">
          <cell r="F10">
            <v>259163.38</v>
          </cell>
          <cell r="N10">
            <v>257188.79000000004</v>
          </cell>
        </row>
        <row r="11">
          <cell r="F11">
            <v>5505264.79</v>
          </cell>
          <cell r="N11">
            <v>4713431.92</v>
          </cell>
        </row>
        <row r="15">
          <cell r="F15">
            <v>1157860.92</v>
          </cell>
          <cell r="N15">
            <v>2140927.06</v>
          </cell>
        </row>
        <row r="16">
          <cell r="F16">
            <v>526203.93</v>
          </cell>
          <cell r="N16">
            <v>985014.1200000001</v>
          </cell>
        </row>
        <row r="17">
          <cell r="F17">
            <v>7492.35</v>
          </cell>
          <cell r="N17">
            <v>17124.059999999998</v>
          </cell>
        </row>
        <row r="20">
          <cell r="F20">
            <v>1978475.67</v>
          </cell>
          <cell r="N20">
            <v>2180450.83</v>
          </cell>
        </row>
        <row r="21">
          <cell r="F21">
            <v>671247.51</v>
          </cell>
          <cell r="N21">
            <v>739147.2300000001</v>
          </cell>
        </row>
        <row r="22">
          <cell r="F22">
            <v>12807.240000000002</v>
          </cell>
          <cell r="N22">
            <v>14253.82</v>
          </cell>
        </row>
        <row r="23">
          <cell r="F23">
            <v>83160.49999999999</v>
          </cell>
          <cell r="N23">
            <v>36996.26</v>
          </cell>
        </row>
        <row r="27">
          <cell r="F27">
            <v>9158956.510000002</v>
          </cell>
          <cell r="O27">
            <v>8232575.500000002</v>
          </cell>
        </row>
        <row r="28">
          <cell r="F28">
            <v>107619198.52999999</v>
          </cell>
          <cell r="O28">
            <v>101638210</v>
          </cell>
          <cell r="P28">
            <v>1525531.3699999999</v>
          </cell>
        </row>
        <row r="32">
          <cell r="F32">
            <v>2030104.8599999999</v>
          </cell>
          <cell r="O32">
            <v>1979326.76</v>
          </cell>
          <cell r="P32">
            <v>60103.729999999996</v>
          </cell>
        </row>
        <row r="34">
          <cell r="F34">
            <v>78220826.63</v>
          </cell>
          <cell r="O34">
            <v>79857217.5</v>
          </cell>
          <cell r="P34">
            <v>1451464.0400000003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46">
        <row r="10">
          <cell r="R10">
            <v>0</v>
          </cell>
          <cell r="S10">
            <v>0</v>
          </cell>
        </row>
        <row r="17">
          <cell r="R17">
            <v>0</v>
          </cell>
          <cell r="S17">
            <v>0</v>
          </cell>
        </row>
        <row r="22">
          <cell r="R22">
            <v>0</v>
          </cell>
          <cell r="S22">
            <v>0</v>
          </cell>
        </row>
        <row r="26">
          <cell r="R26">
            <v>0</v>
          </cell>
          <cell r="S26">
            <v>0</v>
          </cell>
        </row>
        <row r="36">
          <cell r="R36">
            <v>0</v>
          </cell>
          <cell r="S36">
            <v>0</v>
          </cell>
        </row>
        <row r="37">
          <cell r="R37">
            <v>0</v>
          </cell>
          <cell r="S37">
            <v>0</v>
          </cell>
        </row>
        <row r="52">
          <cell r="R52">
            <v>0</v>
          </cell>
          <cell r="S52">
            <v>0</v>
          </cell>
        </row>
        <row r="53">
          <cell r="R53">
            <v>0</v>
          </cell>
          <cell r="S53">
            <v>0</v>
          </cell>
        </row>
        <row r="56">
          <cell r="R56">
            <v>0</v>
          </cell>
          <cell r="S56">
            <v>0</v>
          </cell>
        </row>
      </sheetData>
      <sheetData sheetId="48">
        <row r="35">
          <cell r="R35">
            <v>0</v>
          </cell>
          <cell r="S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A1">
      <selection activeCell="F11" sqref="F11"/>
    </sheetView>
  </sheetViews>
  <sheetFormatPr defaultColWidth="9.140625" defaultRowHeight="12.75"/>
  <cols>
    <col min="3" max="4" width="18.8515625" style="0" bestFit="1" customWidth="1"/>
    <col min="5" max="5" width="18.140625" style="0" customWidth="1"/>
    <col min="6" max="6" width="18.8515625" style="0" customWidth="1"/>
    <col min="7" max="7" width="18.421875" style="0" customWidth="1"/>
    <col min="8" max="8" width="18.140625" style="0" customWidth="1"/>
    <col min="9" max="9" width="15.00390625" style="0" customWidth="1"/>
    <col min="10" max="10" width="12.57421875" style="0" customWidth="1"/>
    <col min="11" max="13" width="9.140625" style="0" hidden="1" customWidth="1"/>
    <col min="14" max="14" width="18.8515625" style="0" customWidth="1"/>
    <col min="15" max="15" width="18.421875" style="0" customWidth="1"/>
    <col min="16" max="16" width="16.57421875" style="0" customWidth="1"/>
    <col min="17" max="17" width="7.7109375" style="0" customWidth="1"/>
    <col min="18" max="18" width="9.140625" style="0" hidden="1" customWidth="1"/>
    <col min="19" max="19" width="14.7109375" style="0" customWidth="1"/>
    <col min="20" max="20" width="20.421875" style="0" customWidth="1"/>
  </cols>
  <sheetData>
    <row r="1" spans="1:20" ht="20.25">
      <c r="A1" s="247" t="s">
        <v>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20.25">
      <c r="A2" s="247" t="s">
        <v>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1"/>
    </row>
    <row r="4" spans="1:20" ht="15.75" thickBot="1">
      <c r="A4" s="259" t="s">
        <v>25</v>
      </c>
      <c r="B4" s="260"/>
      <c r="C4" s="265" t="s">
        <v>24</v>
      </c>
      <c r="D4" s="254" t="s">
        <v>37</v>
      </c>
      <c r="E4" s="260" t="s">
        <v>38</v>
      </c>
      <c r="F4" s="248" t="s">
        <v>39</v>
      </c>
      <c r="G4" s="251" t="s">
        <v>41</v>
      </c>
      <c r="H4" s="252"/>
      <c r="I4" s="252"/>
      <c r="J4" s="252"/>
      <c r="K4" s="252"/>
      <c r="L4" s="253"/>
      <c r="M4" s="148"/>
      <c r="N4" s="147" t="s">
        <v>0</v>
      </c>
      <c r="O4" s="146"/>
      <c r="P4" s="146"/>
      <c r="Q4" s="146"/>
      <c r="R4" s="146"/>
      <c r="S4" s="146"/>
      <c r="T4" s="254" t="s">
        <v>19</v>
      </c>
    </row>
    <row r="5" spans="1:20" ht="13.5" thickBot="1">
      <c r="A5" s="261"/>
      <c r="B5" s="262"/>
      <c r="C5" s="266"/>
      <c r="D5" s="268"/>
      <c r="E5" s="262"/>
      <c r="F5" s="249"/>
      <c r="G5" s="254" t="s">
        <v>40</v>
      </c>
      <c r="H5" s="257" t="s">
        <v>1</v>
      </c>
      <c r="I5" s="258"/>
      <c r="J5" s="258"/>
      <c r="K5" s="258"/>
      <c r="L5" s="3"/>
      <c r="M5" s="149"/>
      <c r="N5" s="248" t="s">
        <v>43</v>
      </c>
      <c r="O5" s="257" t="s">
        <v>1</v>
      </c>
      <c r="P5" s="258"/>
      <c r="Q5" s="258"/>
      <c r="R5" s="258"/>
      <c r="S5" s="258"/>
      <c r="T5" s="255"/>
    </row>
    <row r="6" spans="1:20" ht="12.75">
      <c r="A6" s="261"/>
      <c r="B6" s="262"/>
      <c r="C6" s="266"/>
      <c r="D6" s="268"/>
      <c r="E6" s="262"/>
      <c r="F6" s="249"/>
      <c r="G6" s="255"/>
      <c r="H6" s="243" t="s">
        <v>2</v>
      </c>
      <c r="I6" s="243" t="s">
        <v>3</v>
      </c>
      <c r="J6" s="274" t="s">
        <v>42</v>
      </c>
      <c r="K6" s="241" t="s">
        <v>20</v>
      </c>
      <c r="L6" s="270" t="s">
        <v>21</v>
      </c>
      <c r="M6" s="150"/>
      <c r="N6" s="249"/>
      <c r="O6" s="243" t="s">
        <v>4</v>
      </c>
      <c r="P6" s="243" t="s">
        <v>3</v>
      </c>
      <c r="Q6" s="245" t="s">
        <v>42</v>
      </c>
      <c r="R6" s="241" t="s">
        <v>20</v>
      </c>
      <c r="S6" s="241" t="s">
        <v>5</v>
      </c>
      <c r="T6" s="255"/>
    </row>
    <row r="7" spans="1:20" ht="13.5" thickBot="1">
      <c r="A7" s="263"/>
      <c r="B7" s="264"/>
      <c r="C7" s="267"/>
      <c r="D7" s="269"/>
      <c r="E7" s="264"/>
      <c r="F7" s="250"/>
      <c r="G7" s="256"/>
      <c r="H7" s="244"/>
      <c r="I7" s="244"/>
      <c r="J7" s="275"/>
      <c r="K7" s="242"/>
      <c r="L7" s="271"/>
      <c r="M7" s="151"/>
      <c r="N7" s="250"/>
      <c r="O7" s="244"/>
      <c r="P7" s="244"/>
      <c r="Q7" s="246"/>
      <c r="R7" s="242"/>
      <c r="S7" s="242"/>
      <c r="T7" s="256"/>
    </row>
    <row r="8" spans="1:20" ht="15.75">
      <c r="A8" s="272" t="s">
        <v>26</v>
      </c>
      <c r="B8" s="273"/>
      <c r="C8" s="4">
        <v>54507.6</v>
      </c>
      <c r="D8" s="12">
        <v>115131.65</v>
      </c>
      <c r="E8" s="152">
        <v>259050.06</v>
      </c>
      <c r="F8" s="5">
        <f>E8+'[1]11.2019'!F8</f>
        <v>3054234.77</v>
      </c>
      <c r="G8" s="6">
        <f>SUM(H8:K8)</f>
        <v>460683.68</v>
      </c>
      <c r="H8" s="7">
        <v>460683.68</v>
      </c>
      <c r="I8" s="8"/>
      <c r="J8" s="153"/>
      <c r="K8" s="154"/>
      <c r="L8" s="155" t="e">
        <f>SUM(#REF!+#REF!+#REF!+#REF!+#REF!)</f>
        <v>#REF!</v>
      </c>
      <c r="M8" s="156" t="e">
        <f>SUM(#REF!+#REF!+#REF!+#REF!+#REF!)</f>
        <v>#REF!</v>
      </c>
      <c r="N8" s="5">
        <f>SUM(O8:P8)</f>
        <v>3195244.34</v>
      </c>
      <c r="O8" s="9">
        <f>H8+'[1]11.2019'!N8</f>
        <v>3195244.34</v>
      </c>
      <c r="P8" s="10"/>
      <c r="Q8" s="157">
        <f>J8+'[2]02.2011'!R10</f>
        <v>0</v>
      </c>
      <c r="R8" s="11">
        <f>K8+'[2]02.2011'!S10</f>
        <v>0</v>
      </c>
      <c r="S8" s="11"/>
      <c r="T8" s="12">
        <f>C8+F8-N8</f>
        <v>-86501.96999999974</v>
      </c>
    </row>
    <row r="9" spans="1:20" ht="15.75">
      <c r="A9" s="276" t="s">
        <v>6</v>
      </c>
      <c r="B9" s="277"/>
      <c r="C9" s="13">
        <v>-19092.63</v>
      </c>
      <c r="D9" s="18">
        <v>-4570.72</v>
      </c>
      <c r="E9" s="158">
        <v>169785.8</v>
      </c>
      <c r="F9" s="5">
        <f>E9+'[1]11.2019'!F9</f>
        <v>1556650.1400000001</v>
      </c>
      <c r="G9" s="6">
        <f>SUM(H9:K9)</f>
        <v>261337.19</v>
      </c>
      <c r="H9" s="14">
        <v>261337.19</v>
      </c>
      <c r="I9" s="15"/>
      <c r="J9" s="159"/>
      <c r="K9" s="160"/>
      <c r="L9" s="161" t="e">
        <f>SUM(#REF!)</f>
        <v>#REF!</v>
      </c>
      <c r="M9" s="162" t="e">
        <f>SUM(#REF!)</f>
        <v>#REF!</v>
      </c>
      <c r="N9" s="5">
        <f>SUM(O9:P9)</f>
        <v>1633679.6199999999</v>
      </c>
      <c r="O9" s="9">
        <f>H9+'[1]11.2019'!N9</f>
        <v>1633679.6199999999</v>
      </c>
      <c r="P9" s="16"/>
      <c r="Q9" s="163">
        <f>J9+'[2]02.2011'!R17</f>
        <v>0</v>
      </c>
      <c r="R9" s="17">
        <f>K9+'[2]02.2011'!S17</f>
        <v>0</v>
      </c>
      <c r="S9" s="17"/>
      <c r="T9" s="18">
        <f>C9+F9-N9</f>
        <v>-96122.10999999964</v>
      </c>
    </row>
    <row r="10" spans="1:20" ht="15.75">
      <c r="A10" s="276" t="s">
        <v>7</v>
      </c>
      <c r="B10" s="277"/>
      <c r="C10" s="13">
        <v>-714.55</v>
      </c>
      <c r="D10" s="18">
        <v>1260.04</v>
      </c>
      <c r="E10" s="158">
        <v>27520.02</v>
      </c>
      <c r="F10" s="5">
        <f>E10+'[1]11.2019'!F10</f>
        <v>286683.4</v>
      </c>
      <c r="G10" s="6">
        <f>SUM(H10:K10)</f>
        <v>27188.08</v>
      </c>
      <c r="H10" s="14">
        <v>27188.08</v>
      </c>
      <c r="I10" s="19"/>
      <c r="J10" s="164"/>
      <c r="K10" s="165"/>
      <c r="L10" s="165" t="e">
        <f>SUM(#REF!)</f>
        <v>#REF!</v>
      </c>
      <c r="M10" s="166" t="e">
        <f>SUM(#REF!)</f>
        <v>#REF!</v>
      </c>
      <c r="N10" s="5">
        <f>SUM(O10:P10)</f>
        <v>284376.87000000005</v>
      </c>
      <c r="O10" s="9">
        <f>H10+'[1]11.2019'!N10</f>
        <v>284376.87000000005</v>
      </c>
      <c r="P10" s="16"/>
      <c r="Q10" s="163">
        <f>J10+'[2]02.2011'!R22</f>
        <v>0</v>
      </c>
      <c r="R10" s="17">
        <f>K10+'[2]02.2011'!S22</f>
        <v>0</v>
      </c>
      <c r="S10" s="17"/>
      <c r="T10" s="18">
        <f>C10+F10-N10</f>
        <v>1591.9799999999814</v>
      </c>
    </row>
    <row r="11" spans="1:20" ht="16.5" thickBot="1">
      <c r="A11" s="278" t="s">
        <v>27</v>
      </c>
      <c r="B11" s="279"/>
      <c r="C11" s="20">
        <v>-112299.94</v>
      </c>
      <c r="D11" s="26">
        <v>679532.93</v>
      </c>
      <c r="E11" s="167">
        <v>545871.79</v>
      </c>
      <c r="F11" s="5">
        <f>E11+'[1]11.2019'!F11</f>
        <v>6051136.58</v>
      </c>
      <c r="G11" s="21">
        <f>SUM(H11:K11)</f>
        <v>323961.4</v>
      </c>
      <c r="H11" s="22">
        <v>323961.4</v>
      </c>
      <c r="I11" s="23"/>
      <c r="J11" s="168"/>
      <c r="K11" s="169"/>
      <c r="L11" s="169" t="e">
        <f>SUM(#REF!)</f>
        <v>#REF!</v>
      </c>
      <c r="M11" s="170" t="e">
        <f>SUM(#REF!)</f>
        <v>#REF!</v>
      </c>
      <c r="N11" s="5">
        <f>SUM(O11:P11)</f>
        <v>5037393.32</v>
      </c>
      <c r="O11" s="9">
        <f>H11+'[1]11.2019'!N11</f>
        <v>5037393.32</v>
      </c>
      <c r="P11" s="24"/>
      <c r="Q11" s="171">
        <f>J11+'[2]02.2011'!R26</f>
        <v>0</v>
      </c>
      <c r="R11" s="25">
        <f>K11+'[2]02.2011'!S26</f>
        <v>0</v>
      </c>
      <c r="S11" s="25"/>
      <c r="T11" s="26">
        <f>C11+F11-N11</f>
        <v>901443.3199999994</v>
      </c>
    </row>
    <row r="12" spans="1:20" ht="20.25" thickBot="1">
      <c r="A12" s="280" t="s">
        <v>8</v>
      </c>
      <c r="B12" s="281"/>
      <c r="C12" s="27">
        <f>SUM(C8:C11)</f>
        <v>-77599.52</v>
      </c>
      <c r="D12" s="28">
        <f>SUM(D8:D11)</f>
        <v>791353.9</v>
      </c>
      <c r="E12" s="31">
        <f>SUM(E8:E11)</f>
        <v>1002227.67</v>
      </c>
      <c r="F12" s="29">
        <f>SUM(F8:F11)</f>
        <v>10948704.89</v>
      </c>
      <c r="G12" s="30">
        <f>SUM(H12:K12)</f>
        <v>1073170.35</v>
      </c>
      <c r="H12" s="28">
        <f aca="true" t="shared" si="0" ref="H12:T12">SUM(H8:H11)</f>
        <v>1073170.35</v>
      </c>
      <c r="I12" s="28">
        <f t="shared" si="0"/>
        <v>0</v>
      </c>
      <c r="J12" s="31">
        <f t="shared" si="0"/>
        <v>0</v>
      </c>
      <c r="K12" s="28">
        <f t="shared" si="0"/>
        <v>0</v>
      </c>
      <c r="L12" s="28" t="e">
        <f t="shared" si="0"/>
        <v>#REF!</v>
      </c>
      <c r="M12" s="28" t="e">
        <f t="shared" si="0"/>
        <v>#REF!</v>
      </c>
      <c r="N12" s="29">
        <f t="shared" si="0"/>
        <v>10150694.15</v>
      </c>
      <c r="O12" s="28">
        <f t="shared" si="0"/>
        <v>10150694.15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720411.22</v>
      </c>
    </row>
    <row r="13" spans="1:20" ht="15.75" thickBot="1">
      <c r="A13" s="282" t="s">
        <v>9</v>
      </c>
      <c r="B13" s="283"/>
      <c r="C13" s="32"/>
      <c r="D13" s="34"/>
      <c r="E13" s="172"/>
      <c r="F13" s="33"/>
      <c r="G13" s="34"/>
      <c r="H13" s="35"/>
      <c r="I13" s="35"/>
      <c r="J13" s="36"/>
      <c r="K13" s="173"/>
      <c r="L13" s="36"/>
      <c r="M13" s="174"/>
      <c r="N13" s="33"/>
      <c r="O13" s="35"/>
      <c r="P13" s="36"/>
      <c r="Q13" s="173"/>
      <c r="R13" s="174"/>
      <c r="S13" s="35"/>
      <c r="T13" s="37"/>
    </row>
    <row r="14" spans="1:20" ht="20.25" thickBot="1">
      <c r="A14" s="280" t="s">
        <v>28</v>
      </c>
      <c r="B14" s="281"/>
      <c r="C14" s="40">
        <f>SUM(C15:C17)</f>
        <v>1451194.97</v>
      </c>
      <c r="D14" s="28">
        <f>SUM(D15:D17)</f>
        <v>-313.07</v>
      </c>
      <c r="E14" s="30">
        <f aca="true" t="shared" si="1" ref="E14:L14">SUM(E15:E17)</f>
        <v>-473.81</v>
      </c>
      <c r="F14" s="29">
        <f t="shared" si="1"/>
        <v>1691083.3900000001</v>
      </c>
      <c r="G14" s="38">
        <f t="shared" si="1"/>
        <v>-313.07</v>
      </c>
      <c r="H14" s="39">
        <f t="shared" si="1"/>
        <v>-313.07</v>
      </c>
      <c r="I14" s="39">
        <f t="shared" si="1"/>
        <v>0</v>
      </c>
      <c r="J14" s="175">
        <f t="shared" si="1"/>
        <v>0</v>
      </c>
      <c r="K14" s="176">
        <f t="shared" si="1"/>
        <v>0</v>
      </c>
      <c r="L14" s="175">
        <f t="shared" si="1"/>
        <v>0</v>
      </c>
      <c r="M14" s="176">
        <v>0</v>
      </c>
      <c r="N14" s="40">
        <f>SUM(N15:N17)</f>
        <v>3142752.1700000004</v>
      </c>
      <c r="O14" s="28">
        <f>SUM(O15:O17)</f>
        <v>3142752.1700000004</v>
      </c>
      <c r="P14" s="41">
        <f>SUM(P15:P17)</f>
        <v>0</v>
      </c>
      <c r="Q14" s="41">
        <f>SUM(Q15:Q17)</f>
        <v>0</v>
      </c>
      <c r="R14" s="30">
        <f>SUM(R15:R17)</f>
        <v>0</v>
      </c>
      <c r="S14" s="28">
        <v>0</v>
      </c>
      <c r="T14" s="28">
        <f>SUM(T15:T17)</f>
        <v>-473.8100000001723</v>
      </c>
    </row>
    <row r="15" spans="1:20" ht="15.75">
      <c r="A15" s="284" t="s">
        <v>10</v>
      </c>
      <c r="B15" s="285"/>
      <c r="C15" s="177">
        <v>983066.14</v>
      </c>
      <c r="D15" s="12">
        <v>0</v>
      </c>
      <c r="E15" s="42">
        <v>0</v>
      </c>
      <c r="F15" s="5">
        <f>E15+'[1]11.2019'!F15</f>
        <v>1157860.92</v>
      </c>
      <c r="G15" s="43">
        <f>SUM(H15:L15)</f>
        <v>0</v>
      </c>
      <c r="H15" s="44">
        <v>0</v>
      </c>
      <c r="I15" s="45"/>
      <c r="J15" s="178">
        <v>0</v>
      </c>
      <c r="K15" s="179">
        <v>0</v>
      </c>
      <c r="L15" s="178">
        <v>0</v>
      </c>
      <c r="M15" s="179">
        <v>0</v>
      </c>
      <c r="N15" s="98">
        <f>SUM(O15:P15)</f>
        <v>2140927.06</v>
      </c>
      <c r="O15" s="47">
        <f>H15+'[1]11.2019'!N15</f>
        <v>2140927.06</v>
      </c>
      <c r="P15" s="48"/>
      <c r="Q15" s="180">
        <f>J15+'[2]04.2011'!R35</f>
        <v>0</v>
      </c>
      <c r="R15" s="181">
        <f>K15+'[2]04.2011'!S35</f>
        <v>0</v>
      </c>
      <c r="S15" s="47"/>
      <c r="T15" s="12">
        <f>C15+F15-N15+S15</f>
        <v>0</v>
      </c>
    </row>
    <row r="16" spans="1:20" ht="15.75">
      <c r="A16" s="286" t="s">
        <v>11</v>
      </c>
      <c r="B16" s="287"/>
      <c r="C16" s="182">
        <v>458497.12</v>
      </c>
      <c r="D16" s="18">
        <v>-313.07</v>
      </c>
      <c r="E16" s="50">
        <v>-473.81</v>
      </c>
      <c r="F16" s="5">
        <f>E16+'[1]11.2019'!F16</f>
        <v>525730.12</v>
      </c>
      <c r="G16" s="51">
        <f>SUM(H16:L16)</f>
        <v>-313.07</v>
      </c>
      <c r="H16" s="52">
        <v>-313.07</v>
      </c>
      <c r="I16" s="53"/>
      <c r="J16" s="183">
        <v>0</v>
      </c>
      <c r="K16" s="184">
        <v>0</v>
      </c>
      <c r="L16" s="183">
        <v>0</v>
      </c>
      <c r="M16" s="184">
        <v>0</v>
      </c>
      <c r="N16" s="5">
        <f>SUM(O16:P16)</f>
        <v>984701.0500000002</v>
      </c>
      <c r="O16" s="47">
        <f>H16+'[1]11.2019'!N16</f>
        <v>984701.0500000002</v>
      </c>
      <c r="P16" s="48"/>
      <c r="Q16" s="165">
        <f>J16+'[2]02.2011'!R36</f>
        <v>0</v>
      </c>
      <c r="R16" s="166">
        <f>K16+'[2]02.2011'!S36</f>
        <v>0</v>
      </c>
      <c r="S16" s="19"/>
      <c r="T16" s="12">
        <f>C16+F16-N16+S16</f>
        <v>-473.8100000001723</v>
      </c>
    </row>
    <row r="17" spans="1:20" ht="16.5" thickBot="1">
      <c r="A17" s="288" t="s">
        <v>29</v>
      </c>
      <c r="B17" s="289"/>
      <c r="C17" s="185">
        <v>9631.71</v>
      </c>
      <c r="D17" s="26">
        <v>0</v>
      </c>
      <c r="E17" s="55">
        <v>0</v>
      </c>
      <c r="F17" s="5">
        <f>E17+'[1]11.2019'!F17</f>
        <v>7492.35</v>
      </c>
      <c r="G17" s="56">
        <f>SUM(H17:L17)</f>
        <v>0</v>
      </c>
      <c r="H17" s="57">
        <v>0</v>
      </c>
      <c r="I17" s="58"/>
      <c r="J17" s="186">
        <v>0</v>
      </c>
      <c r="K17" s="187">
        <v>0</v>
      </c>
      <c r="L17" s="186">
        <v>0</v>
      </c>
      <c r="M17" s="187"/>
      <c r="N17" s="188">
        <f>SUM(O17:P17)</f>
        <v>17124.059999999998</v>
      </c>
      <c r="O17" s="47">
        <f>H17+'[1]11.2019'!N17</f>
        <v>17124.059999999998</v>
      </c>
      <c r="P17" s="59"/>
      <c r="Q17" s="169">
        <f>J17+'[2]02.2011'!R37</f>
        <v>0</v>
      </c>
      <c r="R17" s="170">
        <f>K17+'[2]02.2011'!S37</f>
        <v>0</v>
      </c>
      <c r="S17" s="23"/>
      <c r="T17" s="60">
        <f>C17+F17-N17+S17</f>
        <v>0</v>
      </c>
    </row>
    <row r="18" spans="1:20" ht="16.5" thickBot="1">
      <c r="A18" s="290" t="s">
        <v>12</v>
      </c>
      <c r="B18" s="291"/>
      <c r="C18" s="189"/>
      <c r="D18" s="190"/>
      <c r="E18" s="62"/>
      <c r="F18" s="61"/>
      <c r="G18" s="63"/>
      <c r="H18" s="64"/>
      <c r="I18" s="65"/>
      <c r="J18" s="191"/>
      <c r="K18" s="192"/>
      <c r="L18" s="193"/>
      <c r="M18" s="192"/>
      <c r="N18" s="61"/>
      <c r="O18" s="66"/>
      <c r="P18" s="67"/>
      <c r="Q18" s="194"/>
      <c r="R18" s="195"/>
      <c r="S18" s="66"/>
      <c r="T18" s="68"/>
    </row>
    <row r="19" spans="1:20" ht="20.25" thickBot="1">
      <c r="A19" s="292" t="s">
        <v>30</v>
      </c>
      <c r="B19" s="293"/>
      <c r="C19" s="196">
        <f aca="true" t="shared" si="2" ref="C19:H19">SUM(C20:C23)</f>
        <v>295019.92</v>
      </c>
      <c r="D19" s="70">
        <f t="shared" si="2"/>
        <v>69862.7</v>
      </c>
      <c r="E19" s="197">
        <f t="shared" si="2"/>
        <v>6098.04</v>
      </c>
      <c r="F19" s="69">
        <f t="shared" si="2"/>
        <v>2751788.96</v>
      </c>
      <c r="G19" s="70">
        <f t="shared" si="2"/>
        <v>1072.0500000000002</v>
      </c>
      <c r="H19" s="70">
        <f t="shared" si="2"/>
        <v>1072.0500000000002</v>
      </c>
      <c r="I19" s="70">
        <f aca="true" t="shared" si="3" ref="I19:S19">SUM(I20:I22)</f>
        <v>0</v>
      </c>
      <c r="J19" s="197">
        <f t="shared" si="3"/>
        <v>0</v>
      </c>
      <c r="K19" s="70">
        <f t="shared" si="3"/>
        <v>0</v>
      </c>
      <c r="L19" s="70">
        <f t="shared" si="3"/>
        <v>0</v>
      </c>
      <c r="M19" s="70">
        <f t="shared" si="3"/>
        <v>0</v>
      </c>
      <c r="N19" s="69">
        <f>SUM(N20:N23)</f>
        <v>2971920.19</v>
      </c>
      <c r="O19" s="70">
        <f>SUM(O20:O23)</f>
        <v>2971920.19</v>
      </c>
      <c r="P19" s="70">
        <f t="shared" si="3"/>
        <v>0</v>
      </c>
      <c r="Q19" s="70">
        <f t="shared" si="3"/>
        <v>0</v>
      </c>
      <c r="R19" s="70">
        <f t="shared" si="3"/>
        <v>0</v>
      </c>
      <c r="S19" s="70">
        <f t="shared" si="3"/>
        <v>0</v>
      </c>
      <c r="T19" s="70">
        <f>SUM(T20:T23)</f>
        <v>74888.68999999987</v>
      </c>
    </row>
    <row r="20" spans="1:20" ht="15.75">
      <c r="A20" s="284" t="s">
        <v>10</v>
      </c>
      <c r="B20" s="285"/>
      <c r="C20" s="177">
        <v>203723.08</v>
      </c>
      <c r="D20" s="12">
        <v>1747.92</v>
      </c>
      <c r="E20" s="9">
        <v>-788.25</v>
      </c>
      <c r="F20" s="5">
        <f>E20+'[1]11.2019'!F20</f>
        <v>1977687.42</v>
      </c>
      <c r="G20" s="43">
        <f>SUM(H20:K20)</f>
        <v>1747.92</v>
      </c>
      <c r="H20" s="44">
        <v>1747.92</v>
      </c>
      <c r="I20" s="44"/>
      <c r="J20" s="198"/>
      <c r="K20" s="199"/>
      <c r="L20" s="198">
        <v>0</v>
      </c>
      <c r="M20" s="200">
        <v>0</v>
      </c>
      <c r="N20" s="46">
        <f>SUM(O20:P20)</f>
        <v>2182198.75</v>
      </c>
      <c r="O20" s="71">
        <f>H20+'[1]11.2019'!N20</f>
        <v>2182198.75</v>
      </c>
      <c r="P20" s="72"/>
      <c r="Q20" s="201">
        <f>J20+'[2]05.2007'!Q39</f>
        <v>0</v>
      </c>
      <c r="R20" s="202">
        <f>K20+'[2]05.2007'!R39</f>
        <v>0</v>
      </c>
      <c r="S20" s="73"/>
      <c r="T20" s="12">
        <f>C20+F20-N20</f>
        <v>-788.25</v>
      </c>
    </row>
    <row r="21" spans="1:20" ht="15.75">
      <c r="A21" s="286" t="s">
        <v>11</v>
      </c>
      <c r="B21" s="287"/>
      <c r="C21" s="182">
        <v>67513.72</v>
      </c>
      <c r="D21" s="18">
        <v>-386</v>
      </c>
      <c r="E21" s="74">
        <v>-493.24</v>
      </c>
      <c r="F21" s="5">
        <f>E21+'[1]11.2019'!F21</f>
        <v>670754.27</v>
      </c>
      <c r="G21" s="43">
        <f>SUM(H21:K21)</f>
        <v>-386</v>
      </c>
      <c r="H21" s="52">
        <v>-386</v>
      </c>
      <c r="I21" s="52"/>
      <c r="J21" s="203"/>
      <c r="K21" s="204"/>
      <c r="L21" s="203">
        <v>0</v>
      </c>
      <c r="M21" s="205">
        <v>0</v>
      </c>
      <c r="N21" s="46">
        <f>SUM(O21:P21)</f>
        <v>738761.2300000001</v>
      </c>
      <c r="O21" s="71">
        <f>H21+'[1]11.2019'!N21</f>
        <v>738761.2300000001</v>
      </c>
      <c r="P21" s="72"/>
      <c r="Q21" s="75">
        <f>J21+'[2]05.2007'!Q40</f>
        <v>0</v>
      </c>
      <c r="R21" s="206">
        <f>K21+'[2]05.2007'!R40</f>
        <v>0</v>
      </c>
      <c r="S21" s="76"/>
      <c r="T21" s="12">
        <f>C21+F21-N21</f>
        <v>-493.2400000001071</v>
      </c>
    </row>
    <row r="22" spans="1:20" ht="15.75">
      <c r="A22" s="286" t="s">
        <v>31</v>
      </c>
      <c r="B22" s="287"/>
      <c r="C22" s="182">
        <v>1156.71</v>
      </c>
      <c r="D22" s="18">
        <v>-289.87</v>
      </c>
      <c r="E22" s="77">
        <v>152.48</v>
      </c>
      <c r="F22" s="5">
        <f>E22+'[1]11.2019'!F22</f>
        <v>12959.720000000001</v>
      </c>
      <c r="G22" s="43">
        <f>SUM(H22:K22)</f>
        <v>-289.87</v>
      </c>
      <c r="H22" s="52">
        <v>-289.87</v>
      </c>
      <c r="I22" s="52"/>
      <c r="J22" s="203"/>
      <c r="K22" s="204"/>
      <c r="L22" s="203">
        <v>0</v>
      </c>
      <c r="M22" s="207"/>
      <c r="N22" s="46">
        <f>SUM(O22:P22)</f>
        <v>13963.949999999999</v>
      </c>
      <c r="O22" s="71">
        <f>H22+'[1]11.2019'!N22</f>
        <v>13963.949999999999</v>
      </c>
      <c r="P22" s="72"/>
      <c r="Q22" s="75">
        <f>J22+'[2]05.2007'!Q41</f>
        <v>0</v>
      </c>
      <c r="R22" s="206">
        <f>K22+'[2]05.2007'!R41</f>
        <v>0</v>
      </c>
      <c r="S22" s="76"/>
      <c r="T22" s="12">
        <f>C22+F22-N22</f>
        <v>152.48000000000138</v>
      </c>
    </row>
    <row r="23" spans="1:20" ht="16.5" thickBot="1">
      <c r="A23" s="294" t="s">
        <v>13</v>
      </c>
      <c r="B23" s="295"/>
      <c r="C23" s="208">
        <v>22626.41</v>
      </c>
      <c r="D23" s="78">
        <v>68790.65</v>
      </c>
      <c r="E23" s="79">
        <v>7227.05</v>
      </c>
      <c r="F23" s="5">
        <f>E23+'[1]11.2019'!F23</f>
        <v>90387.54999999999</v>
      </c>
      <c r="G23" s="80">
        <f>SUM(H23:K23)</f>
        <v>0</v>
      </c>
      <c r="H23" s="81">
        <v>0</v>
      </c>
      <c r="I23" s="81"/>
      <c r="J23" s="82"/>
      <c r="K23" s="209"/>
      <c r="L23" s="82"/>
      <c r="M23" s="210"/>
      <c r="N23" s="83">
        <f>SUM(O23:S23)</f>
        <v>36996.26</v>
      </c>
      <c r="O23" s="211">
        <f>H23+'[1]11.2019'!N23</f>
        <v>36996.26</v>
      </c>
      <c r="P23" s="82"/>
      <c r="Q23" s="210">
        <f>J23+'[2]05.2007'!Q42</f>
        <v>0</v>
      </c>
      <c r="R23" s="209">
        <f>K23+'[2]05.2007'!R42</f>
        <v>0</v>
      </c>
      <c r="S23" s="81"/>
      <c r="T23" s="84">
        <f>C23+F23-N23</f>
        <v>76017.69999999998</v>
      </c>
    </row>
    <row r="24" spans="1:20" ht="20.25" thickBot="1">
      <c r="A24" s="280" t="s">
        <v>32</v>
      </c>
      <c r="B24" s="281"/>
      <c r="C24" s="40">
        <f>C12+C14+C19</f>
        <v>1668615.3699999999</v>
      </c>
      <c r="D24" s="28">
        <f aca="true" t="shared" si="4" ref="D24:T24">D12+D14+D19</f>
        <v>860903.53</v>
      </c>
      <c r="E24" s="31">
        <f t="shared" si="4"/>
        <v>1007851.9</v>
      </c>
      <c r="F24" s="29">
        <f t="shared" si="4"/>
        <v>15391577.240000002</v>
      </c>
      <c r="G24" s="28">
        <f t="shared" si="4"/>
        <v>1073929.33</v>
      </c>
      <c r="H24" s="30">
        <f t="shared" si="4"/>
        <v>1073929.33</v>
      </c>
      <c r="I24" s="28">
        <f t="shared" si="4"/>
        <v>0</v>
      </c>
      <c r="J24" s="30">
        <f t="shared" si="4"/>
        <v>0</v>
      </c>
      <c r="K24" s="30">
        <f t="shared" si="4"/>
        <v>0</v>
      </c>
      <c r="L24" s="30" t="e">
        <f t="shared" si="4"/>
        <v>#REF!</v>
      </c>
      <c r="M24" s="30" t="e">
        <f t="shared" si="4"/>
        <v>#REF!</v>
      </c>
      <c r="N24" s="29">
        <f t="shared" si="4"/>
        <v>16265366.51</v>
      </c>
      <c r="O24" s="30">
        <f t="shared" si="4"/>
        <v>16265366.51</v>
      </c>
      <c r="P24" s="28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28">
        <f t="shared" si="4"/>
        <v>794826.0999999996</v>
      </c>
    </row>
    <row r="25" spans="1:20" ht="14.25" thickBot="1">
      <c r="A25" s="296"/>
      <c r="B25" s="297"/>
      <c r="C25" s="212"/>
      <c r="D25" s="89"/>
      <c r="E25" s="88"/>
      <c r="F25" s="87"/>
      <c r="G25" s="89"/>
      <c r="H25" s="90"/>
      <c r="I25" s="91"/>
      <c r="J25" s="92"/>
      <c r="K25" s="213"/>
      <c r="L25" s="213"/>
      <c r="M25" s="214"/>
      <c r="N25" s="87"/>
      <c r="O25" s="91"/>
      <c r="P25" s="92"/>
      <c r="Q25" s="213"/>
      <c r="R25" s="214"/>
      <c r="S25" s="91"/>
      <c r="T25" s="93"/>
    </row>
    <row r="26" spans="1:20" ht="20.25" thickBot="1">
      <c r="A26" s="298" t="s">
        <v>14</v>
      </c>
      <c r="B26" s="299"/>
      <c r="C26" s="215">
        <f>SUM(C27:C29)</f>
        <v>20461397.319999997</v>
      </c>
      <c r="D26" s="96">
        <f>SUM(D27:D28)</f>
        <v>26033153.7</v>
      </c>
      <c r="E26" s="95">
        <f>SUM(E27:E28)</f>
        <v>10755361.75</v>
      </c>
      <c r="F26" s="94">
        <f>SUM(F27:F28)</f>
        <v>127533516.78999999</v>
      </c>
      <c r="G26" s="96">
        <f>SUM(H26:L26)</f>
        <v>9940371.2</v>
      </c>
      <c r="H26" s="97">
        <f>SUM(H27:H28)</f>
        <v>9803565.86</v>
      </c>
      <c r="I26" s="96">
        <f>SUM(I27:I29)</f>
        <v>136805.34</v>
      </c>
      <c r="J26" s="216">
        <f>SUM(J27:J29)</f>
        <v>0</v>
      </c>
      <c r="K26" s="217">
        <f>SUM(K27:K29)</f>
        <v>0</v>
      </c>
      <c r="L26" s="217">
        <f>SUM(L27:L28)</f>
        <v>0</v>
      </c>
      <c r="M26" s="218">
        <f>SUM(M27:M28)</f>
        <v>0</v>
      </c>
      <c r="N26" s="94">
        <f>SUM(O26:S26)</f>
        <v>121035275.86999999</v>
      </c>
      <c r="O26" s="96">
        <f>SUM(O27:O28)</f>
        <v>119674351.36</v>
      </c>
      <c r="P26" s="95">
        <f>SUM(P27:P28)</f>
        <v>1662336.71</v>
      </c>
      <c r="Q26" s="216">
        <f>SUM(Q27:Q28)</f>
        <v>0</v>
      </c>
      <c r="R26" s="218">
        <f>SUM(R27:R28)</f>
        <v>0</v>
      </c>
      <c r="S26" s="96">
        <f>SUM(S27:S28)</f>
        <v>-301412.19999999995</v>
      </c>
      <c r="T26" s="96">
        <f>SUM(T27:T28)</f>
        <v>26959638.24</v>
      </c>
    </row>
    <row r="27" spans="1:20" ht="16.5" thickBot="1">
      <c r="A27" s="300" t="s">
        <v>33</v>
      </c>
      <c r="B27" s="301"/>
      <c r="C27" s="219">
        <v>1296424.47</v>
      </c>
      <c r="D27" s="104">
        <v>1405096.46</v>
      </c>
      <c r="E27" s="99">
        <v>692271.11</v>
      </c>
      <c r="F27" s="98">
        <f>E27+'[1]11.2019'!F27</f>
        <v>9851227.620000001</v>
      </c>
      <c r="G27" s="100">
        <f>SUM(H27:L27)</f>
        <v>720219.79</v>
      </c>
      <c r="H27" s="101">
        <v>720219.79</v>
      </c>
      <c r="I27" s="102"/>
      <c r="J27" s="220">
        <v>0</v>
      </c>
      <c r="K27" s="221">
        <v>0</v>
      </c>
      <c r="L27" s="221">
        <v>0</v>
      </c>
      <c r="M27" s="222">
        <v>0</v>
      </c>
      <c r="N27" s="98">
        <f>SUM(O27:S27)</f>
        <v>9770103.850000003</v>
      </c>
      <c r="O27" s="99">
        <f>H27+'[1]11.2019'!O27</f>
        <v>8952795.290000003</v>
      </c>
      <c r="P27" s="109">
        <f>I27+'[1]04.2019'!O27</f>
        <v>0</v>
      </c>
      <c r="Q27" s="223">
        <f>J27+'[2]02.2011'!R52</f>
        <v>0</v>
      </c>
      <c r="R27" s="224">
        <f>K27+'[2]02.2011'!S52</f>
        <v>0</v>
      </c>
      <c r="S27" s="103">
        <f>817709.02-400.46</f>
        <v>817308.56</v>
      </c>
      <c r="T27" s="104">
        <f>C27+F27-N27</f>
        <v>1377548.2399999984</v>
      </c>
    </row>
    <row r="28" spans="1:20" ht="15.75">
      <c r="A28" s="288" t="s">
        <v>34</v>
      </c>
      <c r="B28" s="289"/>
      <c r="C28" s="185">
        <f>19165449.31-476.46</f>
        <v>19164972.849999998</v>
      </c>
      <c r="D28" s="26">
        <v>24628057.24</v>
      </c>
      <c r="E28" s="105">
        <v>10063090.64</v>
      </c>
      <c r="F28" s="98">
        <f>E28+'[1]11.2019'!F28</f>
        <v>117682289.16999999</v>
      </c>
      <c r="G28" s="106">
        <f>SUM(H28:L28)</f>
        <v>9220151.41</v>
      </c>
      <c r="H28" s="107">
        <f>9220151.41-I28</f>
        <v>9083346.07</v>
      </c>
      <c r="I28" s="108">
        <v>136805.34</v>
      </c>
      <c r="J28" s="186"/>
      <c r="K28" s="225"/>
      <c r="L28" s="225">
        <v>0</v>
      </c>
      <c r="M28" s="187">
        <v>0</v>
      </c>
      <c r="N28" s="98">
        <f>SUM(O28:S28)</f>
        <v>111265172.01999998</v>
      </c>
      <c r="O28" s="99">
        <f>H28+'[1]11.2019'!O28</f>
        <v>110721556.07</v>
      </c>
      <c r="P28" s="226">
        <f>I28+'[1]11.2019'!P28</f>
        <v>1662336.71</v>
      </c>
      <c r="Q28" s="227">
        <f>J28+'[1]11.2018'!Q27</f>
        <v>0</v>
      </c>
      <c r="R28" s="109">
        <f>K28+'[1]11.2018'!R27</f>
        <v>0</v>
      </c>
      <c r="S28" s="109">
        <f>-1007627.23-111093.53</f>
        <v>-1118720.76</v>
      </c>
      <c r="T28" s="26">
        <f>C28+F28-N28</f>
        <v>25582090</v>
      </c>
    </row>
    <row r="29" spans="1:20" ht="15.75">
      <c r="A29" s="306" t="s">
        <v>15</v>
      </c>
      <c r="B29" s="307"/>
      <c r="C29" s="228"/>
      <c r="D29" s="114"/>
      <c r="E29" s="111"/>
      <c r="F29" s="110"/>
      <c r="G29" s="112"/>
      <c r="H29" s="76"/>
      <c r="I29" s="113"/>
      <c r="J29" s="75"/>
      <c r="K29" s="75"/>
      <c r="L29" s="75"/>
      <c r="M29" s="206"/>
      <c r="N29" s="49"/>
      <c r="O29" s="74"/>
      <c r="P29" s="73"/>
      <c r="Q29" s="113"/>
      <c r="R29" s="75"/>
      <c r="S29" s="75"/>
      <c r="T29" s="114"/>
    </row>
    <row r="30" spans="1:20" ht="16.5" thickBot="1">
      <c r="A30" s="308" t="s">
        <v>16</v>
      </c>
      <c r="B30" s="309"/>
      <c r="C30" s="229"/>
      <c r="D30" s="122"/>
      <c r="E30" s="116"/>
      <c r="F30" s="115"/>
      <c r="G30" s="117"/>
      <c r="H30" s="118"/>
      <c r="I30" s="119"/>
      <c r="J30" s="120"/>
      <c r="K30" s="120"/>
      <c r="L30" s="120"/>
      <c r="M30" s="230"/>
      <c r="N30" s="54"/>
      <c r="O30" s="105"/>
      <c r="P30" s="121"/>
      <c r="Q30" s="119"/>
      <c r="R30" s="120"/>
      <c r="S30" s="120"/>
      <c r="T30" s="122"/>
    </row>
    <row r="31" spans="1:20" ht="16.5" thickBot="1">
      <c r="A31" s="123"/>
      <c r="B31" s="124"/>
      <c r="C31" s="125"/>
      <c r="D31" s="132"/>
      <c r="E31" s="128"/>
      <c r="F31" s="126"/>
      <c r="G31" s="127"/>
      <c r="H31" s="128"/>
      <c r="I31" s="129"/>
      <c r="J31" s="130"/>
      <c r="K31" s="231"/>
      <c r="L31" s="231"/>
      <c r="M31" s="232"/>
      <c r="N31" s="61"/>
      <c r="O31" s="131"/>
      <c r="P31" s="129"/>
      <c r="Q31" s="130"/>
      <c r="R31" s="130"/>
      <c r="S31" s="128"/>
      <c r="T31" s="132"/>
    </row>
    <row r="32" spans="1:20" ht="20.25" thickBot="1">
      <c r="A32" s="280" t="s">
        <v>17</v>
      </c>
      <c r="B32" s="310"/>
      <c r="C32" s="27">
        <v>737398.87</v>
      </c>
      <c r="D32" s="28">
        <v>538154.83</v>
      </c>
      <c r="E32" s="133">
        <v>150743.47</v>
      </c>
      <c r="F32" s="29">
        <f>E32+'[1]11.2019'!F32</f>
        <v>2180848.33</v>
      </c>
      <c r="G32" s="31">
        <f>SUM(H32:L32)</f>
        <v>189622.23</v>
      </c>
      <c r="H32" s="133">
        <v>183556.92</v>
      </c>
      <c r="I32" s="134">
        <v>6065.31</v>
      </c>
      <c r="J32" s="233">
        <v>0</v>
      </c>
      <c r="K32" s="234">
        <v>0</v>
      </c>
      <c r="L32" s="234">
        <v>0</v>
      </c>
      <c r="M32" s="235">
        <v>0</v>
      </c>
      <c r="N32" s="61">
        <f>SUM(O32:S32)</f>
        <v>2414167.41</v>
      </c>
      <c r="O32" s="131">
        <f>H32+'[1]11.2019'!O32</f>
        <v>2162883.68</v>
      </c>
      <c r="P32" s="131">
        <f>I32+'[1]11.2019'!P32</f>
        <v>66169.04</v>
      </c>
      <c r="Q32" s="236">
        <f>J32+'[2]02.2011'!R53</f>
        <v>0</v>
      </c>
      <c r="R32" s="236">
        <f>K32+'[2]02.2011'!S53</f>
        <v>0</v>
      </c>
      <c r="S32" s="133">
        <f>189918.41-4803.72</f>
        <v>185114.69</v>
      </c>
      <c r="T32" s="28">
        <f>C32+F32-N32</f>
        <v>504079.79000000004</v>
      </c>
    </row>
    <row r="33" spans="1:20" ht="14.25" thickBot="1">
      <c r="A33" s="85"/>
      <c r="B33" s="86"/>
      <c r="C33" s="135"/>
      <c r="D33" s="93"/>
      <c r="E33" s="138"/>
      <c r="F33" s="136"/>
      <c r="G33" s="137"/>
      <c r="H33" s="138"/>
      <c r="I33" s="139"/>
      <c r="J33" s="237"/>
      <c r="K33" s="238"/>
      <c r="L33" s="238"/>
      <c r="M33" s="239"/>
      <c r="N33" s="136"/>
      <c r="O33" s="138"/>
      <c r="P33" s="139"/>
      <c r="Q33" s="237"/>
      <c r="R33" s="237"/>
      <c r="S33" s="138"/>
      <c r="T33" s="93"/>
    </row>
    <row r="34" spans="1:20" ht="20.25" thickBot="1">
      <c r="A34" s="298" t="s">
        <v>35</v>
      </c>
      <c r="B34" s="299"/>
      <c r="C34" s="140">
        <f>4861687.73-78.66</f>
        <v>4861609.07</v>
      </c>
      <c r="D34" s="96">
        <v>1773754.16</v>
      </c>
      <c r="E34" s="95">
        <f>8120978.92-E12</f>
        <v>7118751.25</v>
      </c>
      <c r="F34" s="94">
        <f>E34+'[1]11.2019'!F34</f>
        <v>85339577.88</v>
      </c>
      <c r="G34" s="96">
        <f>SUM(H34:L34)</f>
        <v>6902552.79</v>
      </c>
      <c r="H34" s="97">
        <f>7975723.14-I34-H12</f>
        <v>6749912.5</v>
      </c>
      <c r="I34" s="96">
        <v>152640.29</v>
      </c>
      <c r="J34" s="216"/>
      <c r="K34" s="217"/>
      <c r="L34" s="217">
        <v>0</v>
      </c>
      <c r="M34" s="218">
        <v>0</v>
      </c>
      <c r="N34" s="94">
        <f>SUM(O34:S34)</f>
        <v>88327532.03999999</v>
      </c>
      <c r="O34" s="97">
        <f>H34+'[1]11.2019'!O34</f>
        <v>86607130</v>
      </c>
      <c r="P34" s="28">
        <f>I34+'[1]11.2019'!P34</f>
        <v>1604104.3300000003</v>
      </c>
      <c r="Q34" s="216">
        <f>J34+'[2]02.2011'!R56</f>
        <v>0</v>
      </c>
      <c r="R34" s="216">
        <f>K34+'[2]02.2011'!S56</f>
        <v>0</v>
      </c>
      <c r="S34" s="97">
        <v>116297.71</v>
      </c>
      <c r="T34" s="96">
        <f>C34+F34-N34</f>
        <v>1873654.9099999964</v>
      </c>
    </row>
    <row r="35" spans="1:20" ht="20.25" thickBot="1">
      <c r="A35" s="302" t="s">
        <v>18</v>
      </c>
      <c r="B35" s="303"/>
      <c r="C35" s="240"/>
      <c r="D35" s="132"/>
      <c r="E35" s="128"/>
      <c r="F35" s="126"/>
      <c r="G35" s="141"/>
      <c r="H35" s="129"/>
      <c r="I35" s="130"/>
      <c r="J35" s="231"/>
      <c r="K35" s="232"/>
      <c r="L35" s="130"/>
      <c r="M35" s="232"/>
      <c r="N35" s="126"/>
      <c r="O35" s="129"/>
      <c r="P35" s="130"/>
      <c r="Q35" s="231"/>
      <c r="R35" s="232"/>
      <c r="S35" s="129"/>
      <c r="T35" s="142"/>
    </row>
    <row r="36" spans="1:20" ht="20.25" thickBot="1">
      <c r="A36" s="143"/>
      <c r="B36" s="144"/>
      <c r="C36" s="145"/>
      <c r="D36" s="89"/>
      <c r="E36" s="88"/>
      <c r="F36" s="87"/>
      <c r="G36" s="89"/>
      <c r="H36" s="90"/>
      <c r="I36" s="139"/>
      <c r="J36" s="90"/>
      <c r="K36" s="90"/>
      <c r="L36" s="90"/>
      <c r="M36" s="90"/>
      <c r="N36" s="87"/>
      <c r="O36" s="90"/>
      <c r="P36" s="91"/>
      <c r="Q36" s="90"/>
      <c r="R36" s="90"/>
      <c r="S36" s="90"/>
      <c r="T36" s="70"/>
    </row>
    <row r="37" spans="1:20" ht="20.25" thickBot="1">
      <c r="A37" s="304" t="s">
        <v>36</v>
      </c>
      <c r="B37" s="305"/>
      <c r="C37" s="27">
        <f>C24+C26+C34+C32</f>
        <v>27729020.63</v>
      </c>
      <c r="D37" s="28">
        <f>D24+D26+D34+D32</f>
        <v>29205966.22</v>
      </c>
      <c r="E37" s="31">
        <f>E24+E26+E34+E32</f>
        <v>19032708.369999997</v>
      </c>
      <c r="F37" s="29">
        <f>F24+F26+F34+F32</f>
        <v>230445520.24</v>
      </c>
      <c r="G37" s="29">
        <f aca="true" t="shared" si="5" ref="G37:R37">G24+G26+G34+G32</f>
        <v>18106475.55</v>
      </c>
      <c r="H37" s="27">
        <f t="shared" si="5"/>
        <v>17810964.61</v>
      </c>
      <c r="I37" s="29">
        <f t="shared" si="5"/>
        <v>295510.94</v>
      </c>
      <c r="J37" s="27">
        <f t="shared" si="5"/>
        <v>0</v>
      </c>
      <c r="K37" s="27">
        <f t="shared" si="5"/>
        <v>0</v>
      </c>
      <c r="L37" s="27" t="e">
        <f t="shared" si="5"/>
        <v>#REF!</v>
      </c>
      <c r="M37" s="27" t="e">
        <f t="shared" si="5"/>
        <v>#REF!</v>
      </c>
      <c r="N37" s="29">
        <f t="shared" si="5"/>
        <v>228042341.82999998</v>
      </c>
      <c r="O37" s="27">
        <f t="shared" si="5"/>
        <v>224709731.55</v>
      </c>
      <c r="P37" s="29">
        <f t="shared" si="5"/>
        <v>3332610.08</v>
      </c>
      <c r="Q37" s="27">
        <f t="shared" si="5"/>
        <v>0</v>
      </c>
      <c r="R37" s="27">
        <f t="shared" si="5"/>
        <v>0</v>
      </c>
      <c r="S37" s="27">
        <f>S12+S14+S19+S26++S32+S34</f>
        <v>0.20000000005529728</v>
      </c>
      <c r="T37" s="28">
        <f>T24+T26+T32+T34</f>
        <v>30132199.03999999</v>
      </c>
    </row>
  </sheetData>
  <mergeCells count="51">
    <mergeCell ref="A35:B35"/>
    <mergeCell ref="A37:B37"/>
    <mergeCell ref="A29:B29"/>
    <mergeCell ref="A30:B30"/>
    <mergeCell ref="A32:B32"/>
    <mergeCell ref="A34:B34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L6:L7"/>
    <mergeCell ref="A8:B8"/>
    <mergeCell ref="H6:H7"/>
    <mergeCell ref="J6:J7"/>
    <mergeCell ref="K6:K7"/>
    <mergeCell ref="I6:I7"/>
    <mergeCell ref="A4:B7"/>
    <mergeCell ref="C4:C7"/>
    <mergeCell ref="D4:D7"/>
    <mergeCell ref="E4:E7"/>
    <mergeCell ref="A1:T1"/>
    <mergeCell ref="A2:T2"/>
    <mergeCell ref="F4:F7"/>
    <mergeCell ref="G4:L4"/>
    <mergeCell ref="N4:S4"/>
    <mergeCell ref="T4:T7"/>
    <mergeCell ref="G5:G7"/>
    <mergeCell ref="H5:K5"/>
    <mergeCell ref="N5:N7"/>
    <mergeCell ref="O5:S5"/>
    <mergeCell ref="S6:S7"/>
    <mergeCell ref="O6:O7"/>
    <mergeCell ref="P6:P7"/>
    <mergeCell ref="Q6:Q7"/>
    <mergeCell ref="R6: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2020-02-19T12:51:34Z</dcterms:modified>
  <cp:category/>
  <cp:version/>
  <cp:contentType/>
  <cp:contentStatus/>
</cp:coreProperties>
</file>