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<sst xmlns="http://schemas.openxmlformats.org/spreadsheetml/2006/main" count="44" uniqueCount="38">
  <si>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</si>
  <si>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</si>
  <si>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</si>
  <si>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</si>
  <si>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</si>
  <si>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</si>
  <si>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</si>
  <si>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</si>
  <si>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</si>
  <si>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споживачі</t>
  </si>
  <si>
    <t>нараховано наростаючим підсумком</t>
  </si>
  <si>
    <t>оплата</t>
  </si>
  <si>
    <t>оплата наростаючим підсумком</t>
  </si>
  <si>
    <t>загальна</t>
  </si>
  <si>
    <t>р/р</t>
  </si>
  <si>
    <t>заборгов. станом на 01.10.2019</t>
  </si>
  <si>
    <t>Інформація про стан заборгованості за послуги з водопостачання та водовідведення</t>
  </si>
  <si>
    <t>станом на 01.10.2019 року</t>
  </si>
  <si>
    <t>заборгов. станом на 01.01.2019</t>
  </si>
  <si>
    <t>заборгов. станом на 01.09.2019</t>
  </si>
  <si>
    <t>нараховано за вересень 2019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</si>
  <si>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</si>
  <si>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</si>
  <si>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</si>
  <si>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</si>
  <si>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</si>
  <si>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</si>
  <si>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</si>
  <si>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</si>
  <si>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</si>
  <si>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</si>
  <si>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</si>
  <si>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</si>
  <si>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</si>
  <si>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</si>
  <si>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</si>
  <si>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ЮРИДИЧНІ ОСОБИ</t>
  </si>
  <si>
    <t>ВСЬОГО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</si>
</sst>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4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4" borderId="22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" fontId="2" fillId="34" borderId="19" xfId="58" applyNumberFormat="1" applyFont="1" applyFill="1" applyBorder="1" applyAlignment="1">
      <alignment horizontal="right" vertical="center" wrapText="1"/>
    </xf>
    <xf numFmtId="4" fontId="2" fillId="34" borderId="20" xfId="58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3" fillId="34" borderId="10" xfId="58" applyNumberFormat="1" applyFont="1" applyFill="1" applyBorder="1" applyAlignment="1">
      <alignment horizontal="right" vertical="center" wrapText="1"/>
    </xf>
    <xf numFmtId="4" fontId="7" fillId="0" borderId="11" xfId="58" applyNumberFormat="1" applyFont="1" applyBorder="1" applyAlignment="1">
      <alignment horizontal="right" vertical="center" wrapText="1"/>
    </xf>
    <xf numFmtId="4" fontId="7" fillId="0" borderId="11" xfId="58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3" fillId="34" borderId="14" xfId="58" applyNumberFormat="1" applyFont="1" applyFill="1" applyBorder="1" applyAlignment="1">
      <alignment horizontal="right" vertical="center" wrapText="1"/>
    </xf>
    <xf numFmtId="4" fontId="7" fillId="0" borderId="12" xfId="58" applyNumberFormat="1" applyFont="1" applyBorder="1" applyAlignment="1">
      <alignment horizontal="right" vertical="center" wrapText="1"/>
    </xf>
    <xf numFmtId="4" fontId="7" fillId="0" borderId="12" xfId="58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3" fillId="34" borderId="16" xfId="58" applyNumberFormat="1" applyFont="1" applyFill="1" applyBorder="1" applyAlignment="1">
      <alignment horizontal="right" vertical="center" wrapText="1"/>
    </xf>
    <xf numFmtId="4" fontId="7" fillId="0" borderId="17" xfId="58" applyNumberFormat="1" applyFont="1" applyBorder="1" applyAlignment="1">
      <alignment horizontal="right" vertical="center" wrapText="1"/>
    </xf>
    <xf numFmtId="4" fontId="7" fillId="0" borderId="17" xfId="58" applyNumberFormat="1" applyFont="1" applyFill="1" applyBorder="1" applyAlignment="1">
      <alignment horizontal="right" vertical="center" wrapText="1"/>
    </xf>
    <xf numFmtId="4" fontId="3" fillId="33" borderId="2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34" borderId="22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3" fillId="34" borderId="19" xfId="58" applyNumberFormat="1" applyFont="1" applyFill="1" applyBorder="1" applyAlignment="1">
      <alignment horizontal="right" vertical="center" wrapText="1"/>
    </xf>
    <xf numFmtId="4" fontId="7" fillId="0" borderId="20" xfId="58" applyNumberFormat="1" applyFont="1" applyBorder="1" applyAlignment="1">
      <alignment horizontal="right" vertical="center" wrapText="1"/>
    </xf>
    <xf numFmtId="4" fontId="7" fillId="0" borderId="26" xfId="58" applyNumberFormat="1" applyFont="1" applyFill="1" applyBorder="1" applyAlignment="1">
      <alignment horizontal="right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34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7" fillId="0" borderId="14" xfId="58" applyNumberFormat="1" applyFont="1" applyFill="1" applyBorder="1" applyAlignment="1">
      <alignment horizontal="right" vertical="center" wrapText="1"/>
    </xf>
    <xf numFmtId="4" fontId="5" fillId="35" borderId="17" xfId="0" applyNumberFormat="1" applyFont="1" applyFill="1" applyBorder="1" applyAlignment="1">
      <alignment horizontal="right" vertical="center" wrapText="1"/>
    </xf>
    <xf numFmtId="4" fontId="10" fillId="35" borderId="16" xfId="58" applyNumberFormat="1" applyFont="1" applyFill="1" applyBorder="1" applyAlignment="1">
      <alignment horizontal="right" vertical="center" wrapText="1"/>
    </xf>
    <xf numFmtId="4" fontId="3" fillId="35" borderId="10" xfId="58" applyNumberFormat="1" applyFont="1" applyFill="1" applyBorder="1" applyAlignment="1">
      <alignment horizontal="right" vertical="center" wrapText="1"/>
    </xf>
    <xf numFmtId="4" fontId="10" fillId="35" borderId="17" xfId="0" applyNumberFormat="1" applyFont="1" applyFill="1" applyBorder="1" applyAlignment="1">
      <alignment horizontal="right" vertical="center" wrapText="1"/>
    </xf>
    <xf numFmtId="4" fontId="10" fillId="35" borderId="33" xfId="0" applyNumberFormat="1" applyFont="1" applyFill="1" applyBorder="1" applyAlignment="1">
      <alignment horizontal="right" vertical="center" wrapText="1"/>
    </xf>
    <xf numFmtId="4" fontId="3" fillId="35" borderId="27" xfId="0" applyNumberFormat="1" applyFont="1" applyFill="1" applyBorder="1" applyAlignment="1">
      <alignment horizontal="right" vertical="center" wrapText="1"/>
    </xf>
    <xf numFmtId="4" fontId="3" fillId="35" borderId="17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5" fillId="34" borderId="2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4" borderId="35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4" borderId="36" xfId="0" applyNumberFormat="1" applyFont="1" applyFill="1" applyBorder="1" applyAlignment="1">
      <alignment horizontal="right" vertical="center" wrapText="1"/>
    </xf>
    <xf numFmtId="4" fontId="3" fillId="33" borderId="37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3" fillId="34" borderId="38" xfId="0" applyNumberFormat="1" applyFont="1" applyFill="1" applyBorder="1" applyAlignment="1">
      <alignment horizontal="right" vertical="center" wrapText="1"/>
    </xf>
    <xf numFmtId="4" fontId="7" fillId="0" borderId="37" xfId="58" applyNumberFormat="1" applyFont="1" applyBorder="1" applyAlignment="1">
      <alignment horizontal="right" vertical="center" wrapText="1"/>
    </xf>
    <xf numFmtId="4" fontId="7" fillId="0" borderId="39" xfId="58" applyNumberFormat="1" applyFont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3" fillId="34" borderId="37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41" xfId="58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5" fillId="34" borderId="16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5" fillId="34" borderId="17" xfId="0" applyNumberFormat="1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4" borderId="21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5" fillId="34" borderId="20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0" xfId="58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5" fillId="33" borderId="44" xfId="0" applyNumberFormat="1" applyFont="1" applyFill="1" applyBorder="1" applyAlignment="1">
      <alignment horizontal="right" vertical="center" wrapText="1"/>
    </xf>
    <xf numFmtId="4" fontId="10" fillId="0" borderId="45" xfId="0" applyNumberFormat="1" applyFont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" fontId="5" fillId="34" borderId="46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2" fillId="34" borderId="31" xfId="0" applyNumberFormat="1" applyFont="1" applyFill="1" applyBorder="1" applyAlignment="1">
      <alignment horizontal="righ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35" borderId="5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и"/>
      <sheetName val="01.2018"/>
      <sheetName val="02.2018"/>
      <sheetName val="03.2018"/>
      <sheetName val="04.2018"/>
      <sheetName val="05.2018"/>
      <sheetName val="06.2018"/>
      <sheetName val="07.2018"/>
      <sheetName val="08.2018"/>
      <sheetName val="09.2018"/>
      <sheetName val="10.2018"/>
      <sheetName val="11.2018"/>
      <sheetName val="12.2018"/>
      <sheetName val="01.2019"/>
      <sheetName val="Лист1"/>
      <sheetName val="02.2019"/>
      <sheetName val="03.2019"/>
      <sheetName val="04.2019"/>
      <sheetName val="05.2019"/>
      <sheetName val="06.2019"/>
      <sheetName val="07.2019"/>
      <sheetName val="08.2019"/>
      <sheetName val="09.2019"/>
      <sheetName val="10.2019"/>
      <sheetName val="11.2019"/>
      <sheetName val="12.2019"/>
    </sheetNames>
    <sheetDataSet>
      <sheetData sheetId="17">
        <row r="27">
          <cell r="O27">
            <v>0</v>
          </cell>
        </row>
      </sheetData>
      <sheetData sheetId="21">
        <row r="8">
          <cell r="E8">
            <v>2173540.55</v>
          </cell>
          <cell r="N8">
            <v>2054415.2399999998</v>
          </cell>
        </row>
        <row r="9">
          <cell r="E9">
            <v>1000451.78</v>
          </cell>
          <cell r="N9">
            <v>1004775.3799999999</v>
          </cell>
        </row>
        <row r="10">
          <cell r="E10">
            <v>194054.5</v>
          </cell>
          <cell r="N10">
            <v>191770.35</v>
          </cell>
        </row>
        <row r="11">
          <cell r="E11">
            <v>3967905.06</v>
          </cell>
          <cell r="N11">
            <v>3751366.1</v>
          </cell>
        </row>
        <row r="15">
          <cell r="E15">
            <v>1157860.92</v>
          </cell>
          <cell r="N15">
            <v>2140927.06</v>
          </cell>
        </row>
        <row r="16">
          <cell r="E16">
            <v>531336.4199999999</v>
          </cell>
          <cell r="N16">
            <v>991123.5800000001</v>
          </cell>
        </row>
        <row r="17">
          <cell r="E17">
            <v>7492.35</v>
          </cell>
          <cell r="N17">
            <v>17124.059999999998</v>
          </cell>
        </row>
        <row r="20">
          <cell r="E20">
            <v>1750487.31</v>
          </cell>
          <cell r="N20">
            <v>1514537.61</v>
          </cell>
        </row>
        <row r="21">
          <cell r="E21">
            <v>590302.54</v>
          </cell>
          <cell r="N21">
            <v>501739.0300000001</v>
          </cell>
        </row>
        <row r="22">
          <cell r="E22">
            <v>11220.23</v>
          </cell>
          <cell r="N22">
            <v>8844.130000000001</v>
          </cell>
        </row>
        <row r="23">
          <cell r="E23">
            <v>61862.38999999999</v>
          </cell>
          <cell r="N23">
            <v>36996.26</v>
          </cell>
        </row>
        <row r="27">
          <cell r="E27">
            <v>6878071.58</v>
          </cell>
          <cell r="N27">
            <v>5740726.550000001</v>
          </cell>
        </row>
        <row r="28">
          <cell r="E28">
            <v>76493594.97999999</v>
          </cell>
          <cell r="N28">
            <v>71499770.81</v>
          </cell>
          <cell r="O28">
            <v>1079269.97</v>
          </cell>
        </row>
        <row r="32">
          <cell r="E32">
            <v>1505796.5599999998</v>
          </cell>
          <cell r="N32">
            <v>1410648.19</v>
          </cell>
          <cell r="O32">
            <v>32163.239999999998</v>
          </cell>
        </row>
        <row r="34">
          <cell r="E34">
            <v>56928637.91</v>
          </cell>
          <cell r="N34">
            <v>59626886.989999995</v>
          </cell>
          <cell r="O34">
            <v>1221485.9100000001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zoomScalePageLayoutView="0" workbookViewId="0" topLeftCell="A1">
      <selection activeCell="I47" sqref="I47"/>
    </sheetView>
  </sheetViews>
  <sheetFormatPr defaultColWidth="9.140625" defaultRowHeight="12.75"/>
  <cols>
    <col min="3" max="3" width="19.421875" style="0" bestFit="1" customWidth="1"/>
    <col min="4" max="4" width="18.8515625" style="0" bestFit="1" customWidth="1"/>
    <col min="5" max="5" width="18.8515625" style="0" customWidth="1"/>
    <col min="6" max="7" width="18.8515625" style="0" bestFit="1" customWidth="1"/>
    <col min="8" max="8" width="15.140625" style="0" bestFit="1" customWidth="1"/>
    <col min="9" max="10" width="18.8515625" style="0" bestFit="1" customWidth="1"/>
    <col min="11" max="11" width="17.28125" style="0" bestFit="1" customWidth="1"/>
    <col min="12" max="12" width="16.00390625" style="0" bestFit="1" customWidth="1"/>
    <col min="13" max="13" width="18.57421875" style="0" customWidth="1"/>
  </cols>
  <sheetData>
    <row r="1" spans="1:14" ht="21.75">
      <c r="A1" s="215" t="s">
        <v>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1.75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3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1"/>
    </row>
    <row r="4" spans="1:13" ht="15" customHeight="1" thickBot="1">
      <c r="A4" s="190" t="s">
        <v>9</v>
      </c>
      <c r="B4" s="191"/>
      <c r="C4" s="205" t="s">
        <v>18</v>
      </c>
      <c r="D4" s="205" t="s">
        <v>19</v>
      </c>
      <c r="E4" s="199" t="s">
        <v>20</v>
      </c>
      <c r="F4" s="196" t="s">
        <v>10</v>
      </c>
      <c r="G4" s="206" t="s">
        <v>11</v>
      </c>
      <c r="H4" s="207"/>
      <c r="I4" s="207"/>
      <c r="J4" s="206" t="s">
        <v>12</v>
      </c>
      <c r="K4" s="208"/>
      <c r="L4" s="208"/>
      <c r="M4" s="202" t="s">
        <v>15</v>
      </c>
    </row>
    <row r="5" spans="1:13" ht="13.5" customHeight="1" thickBot="1">
      <c r="A5" s="192"/>
      <c r="B5" s="193"/>
      <c r="C5" s="209"/>
      <c r="D5" s="209"/>
      <c r="E5" s="200"/>
      <c r="F5" s="197"/>
      <c r="G5" s="202" t="s">
        <v>13</v>
      </c>
      <c r="H5" s="210" t="s">
        <v>0</v>
      </c>
      <c r="I5" s="211"/>
      <c r="J5" s="196" t="s">
        <v>13</v>
      </c>
      <c r="K5" s="210" t="s">
        <v>0</v>
      </c>
      <c r="L5" s="208"/>
      <c r="M5" s="203"/>
    </row>
    <row r="6" spans="1:13" ht="12.75" customHeight="1">
      <c r="A6" s="192"/>
      <c r="B6" s="193"/>
      <c r="C6" s="209"/>
      <c r="D6" s="209"/>
      <c r="E6" s="200"/>
      <c r="F6" s="197"/>
      <c r="G6" s="203"/>
      <c r="H6" s="212" t="s">
        <v>14</v>
      </c>
      <c r="I6" s="212" t="s">
        <v>1</v>
      </c>
      <c r="J6" s="197"/>
      <c r="K6" s="212" t="s">
        <v>14</v>
      </c>
      <c r="L6" s="212" t="s">
        <v>1</v>
      </c>
      <c r="M6" s="203"/>
    </row>
    <row r="7" spans="1:13" ht="13.5" customHeight="1" thickBot="1">
      <c r="A7" s="194"/>
      <c r="B7" s="195"/>
      <c r="C7" s="213"/>
      <c r="D7" s="213"/>
      <c r="E7" s="201"/>
      <c r="F7" s="198"/>
      <c r="G7" s="204"/>
      <c r="H7" s="214"/>
      <c r="I7" s="214"/>
      <c r="J7" s="198"/>
      <c r="K7" s="214"/>
      <c r="L7" s="214"/>
      <c r="M7" s="204"/>
    </row>
    <row r="8" spans="1:13" ht="15.75" customHeight="1">
      <c r="A8" s="188" t="s">
        <v>21</v>
      </c>
      <c r="B8" s="189"/>
      <c r="C8" s="3">
        <v>54507.6</v>
      </c>
      <c r="D8" s="4">
        <v>157697.87</v>
      </c>
      <c r="E8" s="5">
        <f>D8+'[1]08.2019'!E8</f>
        <v>2331238.42</v>
      </c>
      <c r="F8" s="6">
        <f>SUM(G8:H8)</f>
        <v>191640.51</v>
      </c>
      <c r="G8" s="7">
        <v>191640.51</v>
      </c>
      <c r="H8" s="8"/>
      <c r="I8" s="5">
        <f>SUM(J8:K8)</f>
        <v>2246055.75</v>
      </c>
      <c r="J8" s="9">
        <f>G8+'[1]08.2019'!N8</f>
        <v>2246055.75</v>
      </c>
      <c r="K8" s="10"/>
      <c r="L8" s="11"/>
      <c r="M8" s="12">
        <f>C8+E8-I8</f>
        <v>139690.27000000002</v>
      </c>
    </row>
    <row r="9" spans="1:13" ht="15.75" customHeight="1">
      <c r="A9" s="184" t="s">
        <v>22</v>
      </c>
      <c r="B9" s="185"/>
      <c r="C9" s="13">
        <v>-19092.63</v>
      </c>
      <c r="D9" s="14">
        <v>105461.28</v>
      </c>
      <c r="E9" s="5">
        <f>D9+'[1]08.2019'!E9</f>
        <v>1105913.06</v>
      </c>
      <c r="F9" s="6">
        <f>SUM(G9:H9)</f>
        <v>96306.48</v>
      </c>
      <c r="G9" s="15">
        <v>96306.48</v>
      </c>
      <c r="H9" s="16"/>
      <c r="I9" s="5">
        <f>SUM(J9:K9)</f>
        <v>1101081.8599999999</v>
      </c>
      <c r="J9" s="9">
        <f>G9+'[1]08.2019'!N9</f>
        <v>1101081.8599999999</v>
      </c>
      <c r="K9" s="17"/>
      <c r="L9" s="18"/>
      <c r="M9" s="19">
        <f>C9+E9-I9</f>
        <v>-14261.429999999702</v>
      </c>
    </row>
    <row r="10" spans="1:13" ht="15.75" customHeight="1">
      <c r="A10" s="184" t="s">
        <v>23</v>
      </c>
      <c r="B10" s="185"/>
      <c r="C10" s="13">
        <v>-714.55</v>
      </c>
      <c r="D10" s="14">
        <v>18949.76</v>
      </c>
      <c r="E10" s="5">
        <f>D10+'[1]08.2019'!E10</f>
        <v>213004.26</v>
      </c>
      <c r="F10" s="6">
        <f>SUM(G10:H10)</f>
        <v>15111.51</v>
      </c>
      <c r="G10" s="15">
        <v>15111.51</v>
      </c>
      <c r="H10" s="20"/>
      <c r="I10" s="5">
        <f>SUM(J10:K10)</f>
        <v>206881.86000000002</v>
      </c>
      <c r="J10" s="9">
        <f>G10+'[1]08.2019'!N10</f>
        <v>206881.86000000002</v>
      </c>
      <c r="K10" s="17"/>
      <c r="L10" s="18"/>
      <c r="M10" s="19">
        <f>C10+E10-I10</f>
        <v>5407.850000000006</v>
      </c>
    </row>
    <row r="11" spans="1:13" ht="16.5" customHeight="1" thickBot="1">
      <c r="A11" s="186" t="s">
        <v>24</v>
      </c>
      <c r="B11" s="187"/>
      <c r="C11" s="21">
        <v>-112299.94</v>
      </c>
      <c r="D11" s="22">
        <v>446757.68</v>
      </c>
      <c r="E11" s="5">
        <f>D11+'[1]08.2019'!E11</f>
        <v>4414662.74</v>
      </c>
      <c r="F11" s="23">
        <f>SUM(G11:H11)</f>
        <v>159217.39</v>
      </c>
      <c r="G11" s="24">
        <v>159217.39</v>
      </c>
      <c r="H11" s="25"/>
      <c r="I11" s="5">
        <f>SUM(J11:K11)</f>
        <v>3910583.49</v>
      </c>
      <c r="J11" s="9">
        <f>G11+'[1]08.2019'!N11</f>
        <v>3910583.49</v>
      </c>
      <c r="K11" s="26"/>
      <c r="L11" s="27"/>
      <c r="M11" s="28">
        <f>C11+E11-I11</f>
        <v>391779.3099999996</v>
      </c>
    </row>
    <row r="12" spans="1:13" ht="18" customHeight="1" thickBot="1">
      <c r="A12" s="162" t="s">
        <v>2</v>
      </c>
      <c r="B12" s="175"/>
      <c r="C12" s="29">
        <f>SUM(C8:C11)</f>
        <v>-77599.52</v>
      </c>
      <c r="D12" s="30">
        <f>SUM(D8:D11)</f>
        <v>728866.5900000001</v>
      </c>
      <c r="E12" s="31">
        <f>SUM(E8:E11)</f>
        <v>8064818.48</v>
      </c>
      <c r="F12" s="32">
        <f>SUM(G12:H12)</f>
        <v>462275.89</v>
      </c>
      <c r="G12" s="30">
        <f aca="true" t="shared" si="0" ref="G12:M12">SUM(G8:G11)</f>
        <v>462275.89</v>
      </c>
      <c r="H12" s="30">
        <f t="shared" si="0"/>
        <v>0</v>
      </c>
      <c r="I12" s="31">
        <f t="shared" si="0"/>
        <v>7464602.96</v>
      </c>
      <c r="J12" s="30">
        <f t="shared" si="0"/>
        <v>7464602.96</v>
      </c>
      <c r="K12" s="30">
        <f t="shared" si="0"/>
        <v>0</v>
      </c>
      <c r="L12" s="30">
        <f t="shared" si="0"/>
        <v>0</v>
      </c>
      <c r="M12" s="30">
        <f t="shared" si="0"/>
        <v>522615.9999999999</v>
      </c>
    </row>
    <row r="13" spans="1:13" ht="15" customHeight="1" thickBot="1">
      <c r="A13" s="182" t="s">
        <v>3</v>
      </c>
      <c r="B13" s="183"/>
      <c r="C13" s="34"/>
      <c r="D13" s="35"/>
      <c r="E13" s="36"/>
      <c r="F13" s="37"/>
      <c r="G13" s="38"/>
      <c r="H13" s="38"/>
      <c r="I13" s="36"/>
      <c r="J13" s="38"/>
      <c r="K13" s="39"/>
      <c r="L13" s="38"/>
      <c r="M13" s="40"/>
    </row>
    <row r="14" spans="1:13" ht="18" customHeight="1" thickBot="1">
      <c r="A14" s="162" t="s">
        <v>25</v>
      </c>
      <c r="B14" s="175"/>
      <c r="C14" s="31">
        <f aca="true" t="shared" si="1" ref="C14:K14">SUM(C15:C17)</f>
        <v>1451194.97</v>
      </c>
      <c r="D14" s="32">
        <f t="shared" si="1"/>
        <v>-4574.21</v>
      </c>
      <c r="E14" s="31">
        <f t="shared" si="1"/>
        <v>1692115.48</v>
      </c>
      <c r="F14" s="41">
        <f t="shared" si="1"/>
        <v>0</v>
      </c>
      <c r="G14" s="42">
        <f t="shared" si="1"/>
        <v>0</v>
      </c>
      <c r="H14" s="42">
        <f t="shared" si="1"/>
        <v>0</v>
      </c>
      <c r="I14" s="43">
        <f t="shared" si="1"/>
        <v>3149174.7</v>
      </c>
      <c r="J14" s="30">
        <f t="shared" si="1"/>
        <v>3149174.7</v>
      </c>
      <c r="K14" s="44">
        <f t="shared" si="1"/>
        <v>0</v>
      </c>
      <c r="L14" s="30">
        <v>0</v>
      </c>
      <c r="M14" s="30">
        <f>SUM(M15:M17)</f>
        <v>-5864.250000000116</v>
      </c>
    </row>
    <row r="15" spans="1:13" ht="15.75" customHeight="1">
      <c r="A15" s="180" t="s">
        <v>4</v>
      </c>
      <c r="B15" s="181"/>
      <c r="C15" s="5">
        <v>983066.14</v>
      </c>
      <c r="D15" s="45">
        <v>0</v>
      </c>
      <c r="E15" s="5">
        <f>D15+'[1]08.2019'!E15</f>
        <v>1157860.92</v>
      </c>
      <c r="F15" s="46">
        <f>SUM(G15:H15)</f>
        <v>0</v>
      </c>
      <c r="G15" s="47">
        <v>0</v>
      </c>
      <c r="H15" s="48"/>
      <c r="I15" s="49">
        <f>SUM(J15:K15)</f>
        <v>2140927.06</v>
      </c>
      <c r="J15" s="50">
        <f>G15+'[1]08.2019'!N15</f>
        <v>2140927.06</v>
      </c>
      <c r="K15" s="51"/>
      <c r="L15" s="50"/>
      <c r="M15" s="12">
        <f>C15+E15-I15+L15</f>
        <v>0</v>
      </c>
    </row>
    <row r="16" spans="1:13" ht="15.75" customHeight="1">
      <c r="A16" s="172" t="s">
        <v>26</v>
      </c>
      <c r="B16" s="173"/>
      <c r="C16" s="52">
        <v>458497.12</v>
      </c>
      <c r="D16" s="53">
        <v>-4574.21</v>
      </c>
      <c r="E16" s="5">
        <f>D16+'[1]08.2019'!E16</f>
        <v>526762.21</v>
      </c>
      <c r="F16" s="54">
        <f>SUM(G16:H16)</f>
        <v>0</v>
      </c>
      <c r="G16" s="55">
        <v>0</v>
      </c>
      <c r="H16" s="56"/>
      <c r="I16" s="49">
        <f>SUM(J16:K16)</f>
        <v>991123.5800000001</v>
      </c>
      <c r="J16" s="50">
        <f>G16+'[1]08.2019'!N16</f>
        <v>991123.5800000001</v>
      </c>
      <c r="K16" s="51"/>
      <c r="L16" s="20"/>
      <c r="M16" s="12">
        <f>C16+E16-I16+L16</f>
        <v>-5864.250000000116</v>
      </c>
    </row>
    <row r="17" spans="1:13" ht="16.5" customHeight="1" thickBot="1">
      <c r="A17" s="170" t="s">
        <v>27</v>
      </c>
      <c r="B17" s="171"/>
      <c r="C17" s="57">
        <v>9631.71</v>
      </c>
      <c r="D17" s="58">
        <v>0</v>
      </c>
      <c r="E17" s="5">
        <f>D17+'[1]08.2019'!E17</f>
        <v>7492.35</v>
      </c>
      <c r="F17" s="59">
        <f>SUM(G17:H17)</f>
        <v>0</v>
      </c>
      <c r="G17" s="60">
        <v>0</v>
      </c>
      <c r="H17" s="61"/>
      <c r="I17" s="62">
        <f>SUM(J17:K17)</f>
        <v>17124.059999999998</v>
      </c>
      <c r="J17" s="50">
        <f>G17+'[1]08.2019'!N17</f>
        <v>17124.059999999998</v>
      </c>
      <c r="K17" s="63"/>
      <c r="L17" s="25"/>
      <c r="M17" s="64">
        <f>C17+E17-I17+L17</f>
        <v>0</v>
      </c>
    </row>
    <row r="18" spans="1:13" ht="16.5" customHeight="1" thickBot="1">
      <c r="A18" s="176" t="s">
        <v>5</v>
      </c>
      <c r="B18" s="177"/>
      <c r="C18" s="65"/>
      <c r="D18" s="66">
        <v>0</v>
      </c>
      <c r="E18" s="65"/>
      <c r="F18" s="67"/>
      <c r="G18" s="68"/>
      <c r="H18" s="69"/>
      <c r="I18" s="70"/>
      <c r="J18" s="71"/>
      <c r="K18" s="72"/>
      <c r="L18" s="71"/>
      <c r="M18" s="73"/>
    </row>
    <row r="19" spans="1:13" ht="18" customHeight="1" thickBot="1">
      <c r="A19" s="178" t="s">
        <v>28</v>
      </c>
      <c r="B19" s="179"/>
      <c r="C19" s="74">
        <f>SUM(C20:C23)</f>
        <v>295019.92</v>
      </c>
      <c r="D19" s="75">
        <f>SUM(D20:D23)</f>
        <v>314187.33</v>
      </c>
      <c r="E19" s="74">
        <f>SUM(E20:E23)</f>
        <v>2728059.8</v>
      </c>
      <c r="F19" s="75">
        <f>SUM(F20:F23)</f>
        <v>599282.8200000001</v>
      </c>
      <c r="G19" s="75">
        <f>SUM(G20:G23)</f>
        <v>599282.8200000001</v>
      </c>
      <c r="H19" s="75">
        <f>SUM(H20:H22)</f>
        <v>0</v>
      </c>
      <c r="I19" s="74">
        <f>SUM(I20:I23)</f>
        <v>2661399.85</v>
      </c>
      <c r="J19" s="75">
        <f>SUM(J20:J23)</f>
        <v>2661399.85</v>
      </c>
      <c r="K19" s="75">
        <f>SUM(K20:K22)</f>
        <v>0</v>
      </c>
      <c r="L19" s="75">
        <f>SUM(L20:L22)</f>
        <v>0</v>
      </c>
      <c r="M19" s="75">
        <f>SUM(M20:M23)</f>
        <v>361679.86999999976</v>
      </c>
    </row>
    <row r="20" spans="1:13" ht="15.75" customHeight="1">
      <c r="A20" s="180" t="s">
        <v>4</v>
      </c>
      <c r="B20" s="181"/>
      <c r="C20" s="5">
        <v>203723.08</v>
      </c>
      <c r="D20" s="9">
        <v>224383.4</v>
      </c>
      <c r="E20" s="5">
        <f>D20+'[1]08.2019'!E20</f>
        <v>1974870.71</v>
      </c>
      <c r="F20" s="46">
        <f>SUM(G20:H20)</f>
        <v>439672.78</v>
      </c>
      <c r="G20" s="47">
        <v>439672.78</v>
      </c>
      <c r="H20" s="47"/>
      <c r="I20" s="49">
        <f>SUM(J20:K20)</f>
        <v>1954210.3900000001</v>
      </c>
      <c r="J20" s="76">
        <f>G20+'[1]08.2019'!N20</f>
        <v>1954210.3900000001</v>
      </c>
      <c r="K20" s="77"/>
      <c r="L20" s="78"/>
      <c r="M20" s="12">
        <f>C20+E20-I20</f>
        <v>224383.3999999999</v>
      </c>
    </row>
    <row r="21" spans="1:13" ht="15.75" customHeight="1">
      <c r="A21" s="172" t="s">
        <v>26</v>
      </c>
      <c r="B21" s="173"/>
      <c r="C21" s="52">
        <v>67513.72</v>
      </c>
      <c r="D21" s="79">
        <v>81330.97</v>
      </c>
      <c r="E21" s="5">
        <f>D21+'[1]08.2019'!E21</f>
        <v>671633.51</v>
      </c>
      <c r="F21" s="46">
        <f>SUM(G21:H21)</f>
        <v>156077.23</v>
      </c>
      <c r="G21" s="55">
        <v>156077.23</v>
      </c>
      <c r="H21" s="55"/>
      <c r="I21" s="49">
        <f>SUM(J21:K21)</f>
        <v>657816.2600000001</v>
      </c>
      <c r="J21" s="76">
        <f>G21+'[1]08.2019'!N21</f>
        <v>657816.2600000001</v>
      </c>
      <c r="K21" s="77"/>
      <c r="L21" s="81"/>
      <c r="M21" s="12">
        <f>C21+E21-I21</f>
        <v>81330.96999999986</v>
      </c>
    </row>
    <row r="22" spans="1:13" ht="15.75" customHeight="1">
      <c r="A22" s="172" t="s">
        <v>29</v>
      </c>
      <c r="B22" s="173"/>
      <c r="C22" s="52">
        <v>1156.71</v>
      </c>
      <c r="D22" s="82">
        <v>1876.88</v>
      </c>
      <c r="E22" s="5">
        <f>D22+'[1]08.2019'!E22</f>
        <v>13097.11</v>
      </c>
      <c r="F22" s="46">
        <f>SUM(G22:H22)</f>
        <v>3532.81</v>
      </c>
      <c r="G22" s="55">
        <v>3532.81</v>
      </c>
      <c r="H22" s="55"/>
      <c r="I22" s="49">
        <f>SUM(J22:K22)</f>
        <v>12376.94</v>
      </c>
      <c r="J22" s="76">
        <f>G22+'[1]08.2019'!N22</f>
        <v>12376.94</v>
      </c>
      <c r="K22" s="77"/>
      <c r="L22" s="81"/>
      <c r="M22" s="12">
        <f>C22+E22-I22</f>
        <v>1876.8799999999992</v>
      </c>
    </row>
    <row r="23" spans="1:13" ht="16.5" customHeight="1" thickBot="1">
      <c r="A23" s="174" t="s">
        <v>6</v>
      </c>
      <c r="B23" s="216"/>
      <c r="C23" s="83">
        <v>22626.41</v>
      </c>
      <c r="D23" s="84">
        <v>6596.08</v>
      </c>
      <c r="E23" s="5">
        <f>D23+'[1]08.2019'!E23</f>
        <v>68458.46999999999</v>
      </c>
      <c r="F23" s="85">
        <f>SUM(G23:H23)</f>
        <v>0</v>
      </c>
      <c r="G23" s="86"/>
      <c r="H23" s="86"/>
      <c r="I23" s="88">
        <f>SUM(J23:L23)</f>
        <v>36996.26</v>
      </c>
      <c r="J23" s="76">
        <f>G23+'[1]08.2019'!N23</f>
        <v>36996.26</v>
      </c>
      <c r="K23" s="87"/>
      <c r="L23" s="86"/>
      <c r="M23" s="89">
        <f>C23+E23-I23</f>
        <v>54088.61999999999</v>
      </c>
    </row>
    <row r="24" spans="1:13" ht="18" customHeight="1" thickBot="1">
      <c r="A24" s="162" t="s">
        <v>30</v>
      </c>
      <c r="B24" s="175"/>
      <c r="C24" s="31">
        <f>C12+C14+C19</f>
        <v>1668615.3699999999</v>
      </c>
      <c r="D24" s="33">
        <f aca="true" t="shared" si="2" ref="D24:M24">D12+D14+D19</f>
        <v>1038479.7100000002</v>
      </c>
      <c r="E24" s="31">
        <f t="shared" si="2"/>
        <v>12484993.760000002</v>
      </c>
      <c r="F24" s="30">
        <f t="shared" si="2"/>
        <v>1061558.71</v>
      </c>
      <c r="G24" s="32">
        <f t="shared" si="2"/>
        <v>1061558.71</v>
      </c>
      <c r="H24" s="30">
        <f t="shared" si="2"/>
        <v>0</v>
      </c>
      <c r="I24" s="31">
        <f t="shared" si="2"/>
        <v>13275177.51</v>
      </c>
      <c r="J24" s="32">
        <f t="shared" si="2"/>
        <v>13275177.51</v>
      </c>
      <c r="K24" s="30">
        <f t="shared" si="2"/>
        <v>0</v>
      </c>
      <c r="L24" s="32">
        <f t="shared" si="2"/>
        <v>0</v>
      </c>
      <c r="M24" s="30">
        <f t="shared" si="2"/>
        <v>878431.6199999995</v>
      </c>
    </row>
    <row r="25" spans="1:13" ht="14.25" thickBot="1">
      <c r="A25" s="166"/>
      <c r="B25" s="167"/>
      <c r="C25" s="90"/>
      <c r="D25" s="91"/>
      <c r="E25" s="90"/>
      <c r="F25" s="92"/>
      <c r="G25" s="93"/>
      <c r="H25" s="94"/>
      <c r="I25" s="90"/>
      <c r="J25" s="94"/>
      <c r="K25" s="95"/>
      <c r="L25" s="94"/>
      <c r="M25" s="96"/>
    </row>
    <row r="26" spans="1:13" ht="18" customHeight="1" thickBot="1">
      <c r="A26" s="164" t="s">
        <v>31</v>
      </c>
      <c r="B26" s="165"/>
      <c r="C26" s="97">
        <f>SUM(C27:C29)</f>
        <v>20461397.319999997</v>
      </c>
      <c r="D26" s="98">
        <f>SUM(D27:D28)</f>
        <v>11010238.42</v>
      </c>
      <c r="E26" s="97">
        <f>SUM(E27:E28)</f>
        <v>94381904.97999999</v>
      </c>
      <c r="F26" s="99">
        <f>SUM(G26:H26)</f>
        <v>10582853.83</v>
      </c>
      <c r="G26" s="100">
        <f>SUM(G27:G28)</f>
        <v>10433054.790000001</v>
      </c>
      <c r="H26" s="99">
        <f>SUM(H27:H29)</f>
        <v>149799.04</v>
      </c>
      <c r="I26" s="97">
        <f>SUM(J26:L26)</f>
        <v>88712702.95000002</v>
      </c>
      <c r="J26" s="99">
        <f>SUM(J27:J28)</f>
        <v>87673552.15</v>
      </c>
      <c r="K26" s="98">
        <f>SUM(K27:K28)</f>
        <v>1229069.01</v>
      </c>
      <c r="L26" s="99">
        <f>SUM(L27:L28)</f>
        <v>-189918.20999999996</v>
      </c>
      <c r="M26" s="99">
        <f>SUM(M27:M28)</f>
        <v>26130599.349999968</v>
      </c>
    </row>
    <row r="27" spans="1:13" ht="16.5" thickBot="1">
      <c r="A27" s="168" t="s">
        <v>32</v>
      </c>
      <c r="B27" s="169"/>
      <c r="C27" s="101">
        <v>1296424.47</v>
      </c>
      <c r="D27" s="102">
        <v>765913.95</v>
      </c>
      <c r="E27" s="101">
        <f>D27+'[1]08.2019'!E27</f>
        <v>7643985.53</v>
      </c>
      <c r="F27" s="103">
        <f>SUM(G27:H27)</f>
        <v>887606.06</v>
      </c>
      <c r="G27" s="104">
        <v>887606.06</v>
      </c>
      <c r="H27" s="105"/>
      <c r="I27" s="101">
        <f>SUM(J27:K27)</f>
        <v>6628332.610000001</v>
      </c>
      <c r="J27" s="102">
        <f>G27+'[1]08.2019'!N27</f>
        <v>6628332.610000001</v>
      </c>
      <c r="K27" s="106">
        <f>H27+'[1]04.2019'!O27</f>
        <v>0</v>
      </c>
      <c r="L27" s="107">
        <v>817709.02</v>
      </c>
      <c r="M27" s="108">
        <f>C27+E27-I27-L27</f>
        <v>1494368.3699999987</v>
      </c>
    </row>
    <row r="28" spans="1:13" ht="15.75" customHeight="1">
      <c r="A28" s="170" t="s">
        <v>33</v>
      </c>
      <c r="B28" s="171"/>
      <c r="C28" s="57">
        <f>19165449.31-476.46</f>
        <v>19164972.849999998</v>
      </c>
      <c r="D28" s="109">
        <v>10244324.47</v>
      </c>
      <c r="E28" s="101">
        <f>D28+'[1]08.2019'!E28</f>
        <v>86737919.44999999</v>
      </c>
      <c r="F28" s="110">
        <f>SUM(G28:H28)</f>
        <v>9695247.77</v>
      </c>
      <c r="G28" s="111">
        <f>9695247.77-H28</f>
        <v>9545448.73</v>
      </c>
      <c r="H28" s="112">
        <v>149799.04</v>
      </c>
      <c r="I28" s="57">
        <f>SUM(J28:K28)</f>
        <v>82274288.55000001</v>
      </c>
      <c r="J28" s="102">
        <f>G28+'[1]08.2019'!N28</f>
        <v>81045219.54</v>
      </c>
      <c r="K28" s="106">
        <f>H28+'[1]08.2019'!O28</f>
        <v>1229069.01</v>
      </c>
      <c r="L28" s="113">
        <v>-1007627.23</v>
      </c>
      <c r="M28" s="28">
        <f>C28+E28-I28-L28</f>
        <v>24636230.97999997</v>
      </c>
    </row>
    <row r="29" spans="1:13" ht="15.75" customHeight="1">
      <c r="A29" s="158" t="s">
        <v>34</v>
      </c>
      <c r="B29" s="159"/>
      <c r="C29" s="114"/>
      <c r="D29" s="115"/>
      <c r="E29" s="114"/>
      <c r="F29" s="116"/>
      <c r="G29" s="81"/>
      <c r="H29" s="117"/>
      <c r="I29" s="52"/>
      <c r="J29" s="79"/>
      <c r="K29" s="78"/>
      <c r="L29" s="80"/>
      <c r="M29" s="118"/>
    </row>
    <row r="30" spans="1:13" ht="16.5" customHeight="1" thickBot="1">
      <c r="A30" s="160" t="s">
        <v>35</v>
      </c>
      <c r="B30" s="161"/>
      <c r="C30" s="119"/>
      <c r="D30" s="120"/>
      <c r="E30" s="119"/>
      <c r="F30" s="121"/>
      <c r="G30" s="122"/>
      <c r="H30" s="123"/>
      <c r="I30" s="57"/>
      <c r="J30" s="109"/>
      <c r="K30" s="125"/>
      <c r="L30" s="124"/>
      <c r="M30" s="126"/>
    </row>
    <row r="31" spans="1:13" ht="16.5" thickBot="1">
      <c r="A31" s="127"/>
      <c r="B31" s="128"/>
      <c r="C31" s="129"/>
      <c r="D31" s="130"/>
      <c r="E31" s="131"/>
      <c r="F31" s="132"/>
      <c r="G31" s="133"/>
      <c r="H31" s="134"/>
      <c r="I31" s="65"/>
      <c r="J31" s="136"/>
      <c r="K31" s="134"/>
      <c r="L31" s="133"/>
      <c r="M31" s="137"/>
    </row>
    <row r="32" spans="1:13" ht="18" thickBot="1">
      <c r="A32" s="162" t="s">
        <v>7</v>
      </c>
      <c r="B32" s="163"/>
      <c r="C32" s="29">
        <v>737398.87</v>
      </c>
      <c r="D32" s="138">
        <v>194908.07</v>
      </c>
      <c r="E32" s="31">
        <f>D32+'[1]08.2019'!E32</f>
        <v>1700704.63</v>
      </c>
      <c r="F32" s="33">
        <f>SUM(G32:H32)</f>
        <v>203291.43</v>
      </c>
      <c r="G32" s="139">
        <f>203291.43-H32</f>
        <v>193959.85</v>
      </c>
      <c r="H32" s="140">
        <v>9331.58</v>
      </c>
      <c r="I32" s="65">
        <f>SUM(J32:K32)</f>
        <v>1646102.86</v>
      </c>
      <c r="J32" s="136">
        <f>G32+'[1]08.2019'!N32</f>
        <v>1604608.04</v>
      </c>
      <c r="K32" s="141">
        <f>H32+'[1]08.2019'!O32</f>
        <v>41494.82</v>
      </c>
      <c r="L32" s="139">
        <v>189918.41</v>
      </c>
      <c r="M32" s="30">
        <f>C32+E32-I32-L32</f>
        <v>602082.2299999999</v>
      </c>
    </row>
    <row r="33" spans="1:13" ht="14.25" thickBot="1">
      <c r="A33" s="127"/>
      <c r="B33" s="128"/>
      <c r="C33" s="142"/>
      <c r="D33" s="143"/>
      <c r="E33" s="144"/>
      <c r="F33" s="145"/>
      <c r="G33" s="146"/>
      <c r="H33" s="147"/>
      <c r="I33" s="144"/>
      <c r="J33" s="146"/>
      <c r="K33" s="147"/>
      <c r="L33" s="146"/>
      <c r="M33" s="96"/>
    </row>
    <row r="34" spans="1:13" ht="18" customHeight="1" thickBot="1">
      <c r="A34" s="164" t="s">
        <v>36</v>
      </c>
      <c r="B34" s="165"/>
      <c r="C34" s="148">
        <f>4861687.73-78.66</f>
        <v>4861609.07</v>
      </c>
      <c r="D34" s="99">
        <f>7541411.91-D12</f>
        <v>6812545.32</v>
      </c>
      <c r="E34" s="97">
        <f>D34+'[1]08.2019'!E34</f>
        <v>63741183.23</v>
      </c>
      <c r="F34" s="99">
        <f>SUM(G34:H34)</f>
        <v>6713455.94</v>
      </c>
      <c r="G34" s="100">
        <f>7175731.83-H34-G12</f>
        <v>6641279.630000001</v>
      </c>
      <c r="H34" s="99">
        <v>72176.31</v>
      </c>
      <c r="I34" s="97">
        <f>SUM(J34:K34)</f>
        <v>67561828.84</v>
      </c>
      <c r="J34" s="100">
        <f>G34+'[1]08.2019'!N34</f>
        <v>66268166.62</v>
      </c>
      <c r="K34" s="30">
        <f>H34+'[1]08.2019'!O34</f>
        <v>1293662.2200000002</v>
      </c>
      <c r="L34" s="100"/>
      <c r="M34" s="99">
        <f>C34+E34-I34</f>
        <v>1040963.4599999934</v>
      </c>
    </row>
    <row r="35" spans="1:13" ht="18" customHeight="1" thickBot="1">
      <c r="A35" s="154" t="s">
        <v>8</v>
      </c>
      <c r="B35" s="155"/>
      <c r="C35" s="131"/>
      <c r="D35" s="133"/>
      <c r="E35" s="131"/>
      <c r="F35" s="149"/>
      <c r="G35" s="134"/>
      <c r="H35" s="135"/>
      <c r="I35" s="131"/>
      <c r="J35" s="134"/>
      <c r="K35" s="135"/>
      <c r="L35" s="134"/>
      <c r="M35" s="150"/>
    </row>
    <row r="36" spans="1:13" ht="18" thickBot="1">
      <c r="A36" s="151"/>
      <c r="B36" s="152"/>
      <c r="C36" s="153"/>
      <c r="D36" s="94"/>
      <c r="E36" s="90"/>
      <c r="F36" s="92"/>
      <c r="G36" s="93"/>
      <c r="H36" s="147"/>
      <c r="I36" s="90"/>
      <c r="J36" s="93"/>
      <c r="K36" s="94"/>
      <c r="L36" s="93"/>
      <c r="M36" s="75"/>
    </row>
    <row r="37" spans="1:13" ht="18" customHeight="1" thickBot="1">
      <c r="A37" s="156" t="s">
        <v>37</v>
      </c>
      <c r="B37" s="157"/>
      <c r="C37" s="29">
        <f>C24+C26+C34+C32</f>
        <v>27729020.63</v>
      </c>
      <c r="D37" s="30">
        <f>D24+D26+D34+D32</f>
        <v>19056171.520000003</v>
      </c>
      <c r="E37" s="31">
        <f>E24+E26+E34+E32</f>
        <v>172308786.6</v>
      </c>
      <c r="F37" s="31">
        <f aca="true" t="shared" si="3" ref="F37:K37">F24+F26+F34+F32</f>
        <v>18561159.91</v>
      </c>
      <c r="G37" s="29">
        <f t="shared" si="3"/>
        <v>18329852.980000004</v>
      </c>
      <c r="H37" s="31">
        <f t="shared" si="3"/>
        <v>231306.93</v>
      </c>
      <c r="I37" s="31">
        <f t="shared" si="3"/>
        <v>171195812.16000003</v>
      </c>
      <c r="J37" s="29">
        <f t="shared" si="3"/>
        <v>168821504.32</v>
      </c>
      <c r="K37" s="31">
        <f t="shared" si="3"/>
        <v>2564226.0500000003</v>
      </c>
      <c r="L37" s="29">
        <f>L12+L14+L19+L26++L32+L34</f>
        <v>0.20000000004074536</v>
      </c>
      <c r="M37" s="30">
        <f>M24+M26+M32+M34</f>
        <v>28652076.659999963</v>
      </c>
    </row>
  </sheetData>
  <sheetProtection/>
  <mergeCells count="45">
    <mergeCell ref="A1:N1"/>
    <mergeCell ref="A2:N2"/>
    <mergeCell ref="M4:M7"/>
    <mergeCell ref="G5:G7"/>
    <mergeCell ref="H5:I5"/>
    <mergeCell ref="J5:J7"/>
    <mergeCell ref="K5:L5"/>
    <mergeCell ref="I6:I7"/>
    <mergeCell ref="A4:B7"/>
    <mergeCell ref="C4:C7"/>
    <mergeCell ref="D4:D7"/>
    <mergeCell ref="E4:E7"/>
    <mergeCell ref="H6:H7"/>
    <mergeCell ref="K6:K7"/>
    <mergeCell ref="A9:B9"/>
    <mergeCell ref="A10:B10"/>
    <mergeCell ref="A11:B11"/>
    <mergeCell ref="A12:B12"/>
    <mergeCell ref="L6:L7"/>
    <mergeCell ref="A8:B8"/>
    <mergeCell ref="F4:F7"/>
    <mergeCell ref="G4:I4"/>
    <mergeCell ref="J4:L4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5:B35"/>
    <mergeCell ref="A37:B37"/>
    <mergeCell ref="A29:B29"/>
    <mergeCell ref="A30:B30"/>
    <mergeCell ref="A32:B32"/>
    <mergeCell ref="A34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2023-11-03T13:58:54Z</dcterms:modified>
  <cp:category/>
  <cp:version/>
  <cp:contentType/>
  <cp:contentStatus/>
</cp:coreProperties>
</file>