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<sst xmlns="http://schemas.openxmlformats.org/spreadsheetml/2006/main" count="47" uniqueCount="40">
  <si>
    <t>в т. ч.</t>
  </si>
  <si>
    <t>в/з</t>
  </si>
  <si>
    <t>БЮДЖЕТ</t>
  </si>
  <si>
    <t>в т.ч.гуртож.</t>
  </si>
  <si>
    <t>Автозаводск р-н</t>
  </si>
  <si>
    <t>в т.ч. ОСББ</t>
  </si>
  <si>
    <t>Департамент</t>
  </si>
  <si>
    <t>ОСББ</t>
  </si>
  <si>
    <t>в т.ч.гуртож</t>
  </si>
  <si>
    <t>Інформація про стан заборгованості за послуги з водопостачання та водовідведення</t>
  </si>
  <si>
    <t>споживачі</t>
  </si>
  <si>
    <t>заборгов. станом на 01.01.2020</t>
  </si>
  <si>
    <t>нараховано наростаючим підсумком</t>
  </si>
  <si>
    <t>оплата</t>
  </si>
  <si>
    <t>оплата наростаючим підсумком</t>
  </si>
  <si>
    <t>перерахунок</t>
  </si>
  <si>
    <t>загальна</t>
  </si>
  <si>
    <t>р/р</t>
  </si>
  <si>
    <t>МІСЬКИЙ</t>
  </si>
  <si>
    <t>РАЙОННИЙ</t>
  </si>
  <si>
    <t>ОБЛАСНИЙ</t>
  </si>
  <si>
    <t>ДЕРЖАВНИЙ</t>
  </si>
  <si>
    <t>СУБСИДІЇ</t>
  </si>
  <si>
    <t>Крюківск р-н</t>
  </si>
  <si>
    <t xml:space="preserve">Кременчуцький </t>
  </si>
  <si>
    <t>ПІЛЬГИ</t>
  </si>
  <si>
    <t>Кременчуцький</t>
  </si>
  <si>
    <t>ВСЬОГО БЮДЖЕТ</t>
  </si>
  <si>
    <t>НАСЕЛЕННЯ</t>
  </si>
  <si>
    <t>Державний сектор</t>
  </si>
  <si>
    <t>Приватний сектор</t>
  </si>
  <si>
    <t>Буд.з індивід.дог.</t>
  </si>
  <si>
    <t>Абон.обслугов.</t>
  </si>
  <si>
    <t>ОСББ з колект.дог.</t>
  </si>
  <si>
    <t>ЮРИДИЧНІ ОСОБИ</t>
  </si>
  <si>
    <t>ВСЬОГО</t>
  </si>
  <si>
    <t>станом на 01.07.2020 року</t>
  </si>
  <si>
    <t>заборгов. станом на 01.06.2020</t>
  </si>
  <si>
    <t>нараховано за червень 2020</t>
  </si>
  <si>
    <t>заборгов. станом на 01.07.2020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</si>
</sst>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1">
    <font>
      <sz val="10"/>
      <name val="Arial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Arial"/>
      <family val="0"/>
    </font>
    <font>
      <i/>
      <sz val="10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i/>
      <sz val="18"/>
      <name val="Times New Roman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8" fillId="34" borderId="12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3" borderId="16" xfId="0" applyNumberFormat="1" applyFont="1" applyFill="1" applyBorder="1" applyAlignment="1">
      <alignment horizontal="right" vertical="center" wrapText="1"/>
    </xf>
    <xf numFmtId="4" fontId="8" fillId="34" borderId="17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4" fontId="2" fillId="34" borderId="20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2" fillId="34" borderId="19" xfId="0" applyNumberFormat="1" applyFont="1" applyFill="1" applyBorder="1" applyAlignment="1">
      <alignment horizontal="right" vertical="center" wrapText="1"/>
    </xf>
    <xf numFmtId="4" fontId="2" fillId="34" borderId="21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4" fontId="4" fillId="34" borderId="22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4" fillId="34" borderId="24" xfId="0" applyNumberFormat="1" applyFont="1" applyFill="1" applyBorder="1" applyAlignment="1">
      <alignment horizontal="right" vertical="center" wrapText="1"/>
    </xf>
    <xf numFmtId="4" fontId="2" fillId="34" borderId="19" xfId="58" applyNumberFormat="1" applyFont="1" applyFill="1" applyBorder="1" applyAlignment="1">
      <alignment horizontal="right" vertical="center" wrapText="1"/>
    </xf>
    <xf numFmtId="4" fontId="2" fillId="34" borderId="20" xfId="58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4" borderId="26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3" fillId="34" borderId="10" xfId="58" applyNumberFormat="1" applyFont="1" applyFill="1" applyBorder="1" applyAlignment="1">
      <alignment horizontal="right" vertical="center" wrapText="1"/>
    </xf>
    <xf numFmtId="4" fontId="8" fillId="0" borderId="11" xfId="58" applyNumberFormat="1" applyFont="1" applyBorder="1" applyAlignment="1">
      <alignment horizontal="right" vertical="center" wrapText="1"/>
    </xf>
    <xf numFmtId="4" fontId="8" fillId="0" borderId="11" xfId="58" applyNumberFormat="1" applyFont="1" applyFill="1" applyBorder="1" applyAlignment="1">
      <alignment horizontal="right" vertical="center" wrapText="1"/>
    </xf>
    <xf numFmtId="4" fontId="3" fillId="33" borderId="27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3" fillId="34" borderId="14" xfId="58" applyNumberFormat="1" applyFont="1" applyFill="1" applyBorder="1" applyAlignment="1">
      <alignment horizontal="right" vertical="center" wrapText="1"/>
    </xf>
    <xf numFmtId="4" fontId="8" fillId="0" borderId="12" xfId="58" applyNumberFormat="1" applyFont="1" applyBorder="1" applyAlignment="1">
      <alignment horizontal="right" vertical="center" wrapText="1"/>
    </xf>
    <xf numFmtId="4" fontId="8" fillId="0" borderId="12" xfId="58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3" fillId="34" borderId="16" xfId="58" applyNumberFormat="1" applyFont="1" applyFill="1" applyBorder="1" applyAlignment="1">
      <alignment horizontal="right" vertical="center" wrapText="1"/>
    </xf>
    <xf numFmtId="4" fontId="8" fillId="0" borderId="17" xfId="58" applyNumberFormat="1" applyFont="1" applyBorder="1" applyAlignment="1">
      <alignment horizontal="right" vertical="center" wrapText="1"/>
    </xf>
    <xf numFmtId="4" fontId="8" fillId="0" borderId="17" xfId="58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34" borderId="22" xfId="0" applyNumberFormat="1" applyFont="1" applyFill="1" applyBorder="1" applyAlignment="1">
      <alignment horizontal="right" vertical="center" wrapText="1"/>
    </xf>
    <xf numFmtId="4" fontId="3" fillId="33" borderId="20" xfId="0" applyNumberFormat="1" applyFont="1" applyFill="1" applyBorder="1" applyAlignment="1">
      <alignment horizontal="right" vertical="center" wrapText="1"/>
    </xf>
    <xf numFmtId="4" fontId="11" fillId="0" borderId="19" xfId="0" applyNumberFormat="1" applyFont="1" applyFill="1" applyBorder="1" applyAlignment="1">
      <alignment horizontal="right" vertical="center" wrapText="1"/>
    </xf>
    <xf numFmtId="4" fontId="8" fillId="0" borderId="20" xfId="58" applyNumberFormat="1" applyFont="1" applyBorder="1" applyAlignment="1">
      <alignment horizontal="right" vertical="center" wrapText="1"/>
    </xf>
    <xf numFmtId="4" fontId="8" fillId="0" borderId="26" xfId="58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34" borderId="29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4" borderId="30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4" fontId="8" fillId="0" borderId="14" xfId="58" applyNumberFormat="1" applyFont="1" applyFill="1" applyBorder="1" applyAlignment="1">
      <alignment horizontal="right" vertical="center" wrapText="1"/>
    </xf>
    <xf numFmtId="4" fontId="5" fillId="35" borderId="17" xfId="0" applyNumberFormat="1" applyFont="1" applyFill="1" applyBorder="1" applyAlignment="1">
      <alignment horizontal="right" vertical="center" wrapText="1"/>
    </xf>
    <xf numFmtId="4" fontId="3" fillId="35" borderId="10" xfId="58" applyNumberFormat="1" applyFont="1" applyFill="1" applyBorder="1" applyAlignment="1">
      <alignment horizontal="right" vertical="center" wrapText="1"/>
    </xf>
    <xf numFmtId="4" fontId="11" fillId="35" borderId="17" xfId="0" applyNumberFormat="1" applyFont="1" applyFill="1" applyBorder="1" applyAlignment="1">
      <alignment horizontal="right" vertical="center" wrapText="1"/>
    </xf>
    <xf numFmtId="4" fontId="11" fillId="35" borderId="31" xfId="0" applyNumberFormat="1" applyFont="1" applyFill="1" applyBorder="1" applyAlignment="1">
      <alignment horizontal="right" vertical="center" wrapText="1"/>
    </xf>
    <xf numFmtId="4" fontId="3" fillId="35" borderId="27" xfId="0" applyNumberFormat="1" applyFont="1" applyFill="1" applyBorder="1" applyAlignment="1">
      <alignment horizontal="right" vertical="center" wrapText="1"/>
    </xf>
    <xf numFmtId="4" fontId="3" fillId="35" borderId="17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11" fillId="0" borderId="32" xfId="0" applyNumberFormat="1" applyFont="1" applyBorder="1" applyAlignment="1">
      <alignment horizontal="right" vertical="center" wrapText="1"/>
    </xf>
    <xf numFmtId="4" fontId="5" fillId="34" borderId="22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1" fillId="0" borderId="22" xfId="0" applyNumberFormat="1" applyFont="1" applyBorder="1" applyAlignment="1">
      <alignment horizontal="right" vertical="center" wrapText="1"/>
    </xf>
    <xf numFmtId="4" fontId="11" fillId="0" borderId="23" xfId="0" applyNumberFormat="1" applyFont="1" applyBorder="1" applyAlignment="1">
      <alignment horizontal="right" vertical="center" wrapText="1"/>
    </xf>
    <xf numFmtId="4" fontId="5" fillId="34" borderId="30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4" borderId="33" xfId="0" applyNumberFormat="1" applyFont="1" applyFill="1" applyBorder="1" applyAlignment="1">
      <alignment horizontal="right" vertical="center" wrapText="1"/>
    </xf>
    <xf numFmtId="4" fontId="2" fillId="34" borderId="24" xfId="0" applyNumberFormat="1" applyFont="1" applyFill="1" applyBorder="1" applyAlignment="1">
      <alignment horizontal="right" vertical="center" wrapText="1"/>
    </xf>
    <xf numFmtId="4" fontId="2" fillId="34" borderId="34" xfId="0" applyNumberFormat="1" applyFont="1" applyFill="1" applyBorder="1" applyAlignment="1">
      <alignment horizontal="right" vertical="center" wrapText="1"/>
    </xf>
    <xf numFmtId="4" fontId="3" fillId="33" borderId="35" xfId="0" applyNumberFormat="1" applyFont="1" applyFill="1" applyBorder="1" applyAlignment="1">
      <alignment horizontal="right" vertical="center" wrapText="1"/>
    </xf>
    <xf numFmtId="4" fontId="8" fillId="0" borderId="36" xfId="0" applyNumberFormat="1" applyFont="1" applyBorder="1" applyAlignment="1">
      <alignment horizontal="right" vertical="center" wrapText="1"/>
    </xf>
    <xf numFmtId="4" fontId="3" fillId="34" borderId="36" xfId="0" applyNumberFormat="1" applyFont="1" applyFill="1" applyBorder="1" applyAlignment="1">
      <alignment horizontal="right" vertical="center" wrapText="1"/>
    </xf>
    <xf numFmtId="4" fontId="8" fillId="0" borderId="35" xfId="58" applyNumberFormat="1" applyFont="1" applyBorder="1" applyAlignment="1">
      <alignment horizontal="right" vertical="center" wrapText="1"/>
    </xf>
    <xf numFmtId="4" fontId="8" fillId="0" borderId="37" xfId="58" applyNumberFormat="1" applyFont="1" applyBorder="1" applyAlignment="1">
      <alignment horizontal="right" vertical="center" wrapText="1"/>
    </xf>
    <xf numFmtId="4" fontId="3" fillId="34" borderId="3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3" fillId="34" borderId="16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8" fillId="0" borderId="38" xfId="58" applyNumberFormat="1" applyFont="1" applyBorder="1" applyAlignment="1">
      <alignment horizontal="right" vertical="center" wrapText="1"/>
    </xf>
    <xf numFmtId="4" fontId="11" fillId="0" borderId="39" xfId="0" applyNumberFormat="1" applyFont="1" applyBorder="1" applyAlignment="1">
      <alignment horizontal="right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4" borderId="21" xfId="0" applyNumberFormat="1" applyFont="1" applyFill="1" applyBorder="1" applyAlignment="1">
      <alignment horizontal="righ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20" xfId="0" applyNumberFormat="1" applyFont="1" applyBorder="1" applyAlignment="1">
      <alignment horizontal="right" vertical="center" wrapText="1"/>
    </xf>
    <xf numFmtId="4" fontId="11" fillId="0" borderId="26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5" fillId="34" borderId="20" xfId="0" applyNumberFormat="1" applyFont="1" applyFill="1" applyBorder="1" applyAlignment="1">
      <alignment horizontal="righ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5" fillId="34" borderId="19" xfId="0" applyNumberFormat="1" applyFont="1" applyFill="1" applyBorder="1" applyAlignment="1">
      <alignment horizontal="right" vertical="center" wrapText="1"/>
    </xf>
    <xf numFmtId="4" fontId="2" fillId="34" borderId="29" xfId="0" applyNumberFormat="1" applyFont="1" applyFill="1" applyBorder="1" applyAlignment="1">
      <alignment horizontal="righ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8" fillId="0" borderId="41" xfId="0" applyNumberFormat="1" applyFont="1" applyFill="1" applyBorder="1" applyAlignment="1">
      <alignment horizontal="right" vertical="center"/>
    </xf>
    <xf numFmtId="4" fontId="8" fillId="0" borderId="42" xfId="0" applyNumberFormat="1" applyFont="1" applyFill="1" applyBorder="1" applyAlignment="1">
      <alignment horizontal="right" vertical="center"/>
    </xf>
    <xf numFmtId="4" fontId="8" fillId="0" borderId="38" xfId="0" applyNumberFormat="1" applyFont="1" applyFill="1" applyBorder="1" applyAlignment="1">
      <alignment horizontal="right" vertical="center"/>
    </xf>
    <xf numFmtId="4" fontId="5" fillId="0" borderId="32" xfId="0" applyNumberFormat="1" applyFont="1" applyFill="1" applyBorder="1" applyAlignment="1">
      <alignment horizontal="right" vertical="center" wrapText="1"/>
    </xf>
    <xf numFmtId="4" fontId="3" fillId="33" borderId="43" xfId="0" applyNumberFormat="1" applyFont="1" applyFill="1" applyBorder="1" applyAlignment="1">
      <alignment horizontal="right" vertical="center" wrapText="1"/>
    </xf>
    <xf numFmtId="4" fontId="3" fillId="33" borderId="44" xfId="0" applyNumberFormat="1" applyFont="1" applyFill="1" applyBorder="1" applyAlignment="1">
      <alignment horizontal="right" vertical="center" wrapText="1"/>
    </xf>
    <xf numFmtId="4" fontId="3" fillId="33" borderId="45" xfId="0" applyNumberFormat="1" applyFont="1" applyFill="1" applyBorder="1" applyAlignment="1">
      <alignment horizontal="right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3" fillId="34" borderId="20" xfId="0" applyNumberFormat="1" applyFont="1" applyFill="1" applyBorder="1" applyAlignment="1">
      <alignment horizontal="right" vertical="center" wrapText="1"/>
    </xf>
    <xf numFmtId="4" fontId="2" fillId="33" borderId="46" xfId="0" applyNumberFormat="1" applyFont="1" applyFill="1" applyBorder="1" applyAlignment="1">
      <alignment horizontal="right" vertical="center" wrapText="1"/>
    </xf>
    <xf numFmtId="4" fontId="2" fillId="34" borderId="47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4" fontId="2" fillId="33" borderId="48" xfId="0" applyNumberFormat="1" applyFont="1" applyFill="1" applyBorder="1" applyAlignment="1">
      <alignment horizontal="right" vertical="center" wrapText="1"/>
    </xf>
    <xf numFmtId="4" fontId="3" fillId="33" borderId="49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3" fillId="35" borderId="45" xfId="0" applyNumberFormat="1" applyFont="1" applyFill="1" applyBorder="1" applyAlignment="1">
      <alignment horizontal="right" vertical="center" wrapText="1"/>
    </xf>
    <xf numFmtId="4" fontId="8" fillId="35" borderId="16" xfId="58" applyNumberFormat="1" applyFont="1" applyFill="1" applyBorder="1" applyAlignment="1">
      <alignment horizontal="right" vertical="center" wrapText="1"/>
    </xf>
    <xf numFmtId="4" fontId="8" fillId="35" borderId="17" xfId="0" applyNumberFormat="1" applyFont="1" applyFill="1" applyBorder="1" applyAlignment="1">
      <alignment horizontal="righ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4" fontId="5" fillId="34" borderId="50" xfId="0" applyNumberFormat="1" applyFont="1" applyFill="1" applyBorder="1" applyAlignment="1">
      <alignment horizontal="right" vertical="center" wrapText="1"/>
    </xf>
    <xf numFmtId="4" fontId="8" fillId="0" borderId="51" xfId="0" applyNumberFormat="1" applyFont="1" applyBorder="1" applyAlignment="1">
      <alignment horizontal="right" vertical="center" wrapText="1"/>
    </xf>
    <xf numFmtId="4" fontId="3" fillId="34" borderId="51" xfId="0" applyNumberFormat="1" applyFont="1" applyFill="1" applyBorder="1" applyAlignment="1">
      <alignment horizontal="right" vertical="center" wrapText="1"/>
    </xf>
    <xf numFmtId="4" fontId="8" fillId="0" borderId="50" xfId="0" applyNumberFormat="1" applyFont="1" applyBorder="1" applyAlignment="1">
      <alignment horizontal="right" vertical="center" wrapText="1"/>
    </xf>
    <xf numFmtId="4" fontId="11" fillId="0" borderId="52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13" fillId="0" borderId="43" xfId="0" applyNumberFormat="1" applyFont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13" fillId="0" borderId="28" xfId="58" applyNumberFormat="1" applyFont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2" fillId="33" borderId="50" xfId="0" applyNumberFormat="1" applyFont="1" applyFill="1" applyBorder="1" applyAlignment="1">
      <alignment horizontal="right" vertical="center" wrapText="1"/>
    </xf>
    <xf numFmtId="4" fontId="2" fillId="34" borderId="51" xfId="0" applyNumberFormat="1" applyFont="1" applyFill="1" applyBorder="1" applyAlignment="1">
      <alignment horizontal="right" vertical="center" wrapText="1"/>
    </xf>
    <xf numFmtId="4" fontId="13" fillId="0" borderId="53" xfId="0" applyNumberFormat="1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13" fillId="0" borderId="47" xfId="58" applyNumberFormat="1" applyFont="1" applyBorder="1" applyAlignment="1">
      <alignment horizontal="right" vertical="center" wrapText="1"/>
    </xf>
    <xf numFmtId="4" fontId="3" fillId="33" borderId="30" xfId="0" applyNumberFormat="1" applyFont="1" applyFill="1" applyBorder="1" applyAlignment="1">
      <alignment horizontal="right" vertical="center" wrapText="1"/>
    </xf>
    <xf numFmtId="4" fontId="8" fillId="0" borderId="47" xfId="0" applyNumberFormat="1" applyFont="1" applyBorder="1" applyAlignment="1">
      <alignment horizontal="right" vertical="center" wrapText="1"/>
    </xf>
    <xf numFmtId="4" fontId="13" fillId="0" borderId="50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7" fillId="35" borderId="58" xfId="0" applyFont="1" applyFill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01.2020"/>
      <sheetName val="02.2020"/>
      <sheetName val="03.2020"/>
      <sheetName val="04.2020"/>
      <sheetName val="05.2020"/>
      <sheetName val="05.2020нов"/>
      <sheetName val="06.2020для всех"/>
      <sheetName val="06.2020прав."/>
    </sheetNames>
    <sheetDataSet>
      <sheetData sheetId="6">
        <row r="8">
          <cell r="R8">
            <v>0</v>
          </cell>
        </row>
        <row r="9">
          <cell r="R9">
            <v>0</v>
          </cell>
        </row>
        <row r="10">
          <cell r="R10">
            <v>0</v>
          </cell>
        </row>
        <row r="11">
          <cell r="R11">
            <v>0</v>
          </cell>
        </row>
        <row r="15">
          <cell r="R15">
            <v>0</v>
          </cell>
        </row>
        <row r="16">
          <cell r="R16">
            <v>0</v>
          </cell>
        </row>
        <row r="17">
          <cell r="R17">
            <v>0</v>
          </cell>
        </row>
        <row r="20">
          <cell r="R20">
            <v>0</v>
          </cell>
        </row>
        <row r="21">
          <cell r="R21">
            <v>0</v>
          </cell>
        </row>
        <row r="22">
          <cell r="R22">
            <v>0</v>
          </cell>
        </row>
        <row r="23">
          <cell r="R23">
            <v>0</v>
          </cell>
        </row>
        <row r="27">
          <cell r="I27">
            <v>153494.86</v>
          </cell>
        </row>
        <row r="33">
          <cell r="I33">
            <v>7842.57</v>
          </cell>
        </row>
        <row r="36">
          <cell r="I36">
            <v>49598.78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Q39"/>
  <sheetViews>
    <sheetView tabSelected="1" zoomScale="75" zoomScaleNormal="75" zoomScalePageLayoutView="0" workbookViewId="0" topLeftCell="D16">
      <selection activeCell="O12" sqref="O12"/>
    </sheetView>
  </sheetViews>
  <sheetFormatPr defaultColWidth="9.140625" defaultRowHeight="12.75"/>
  <cols>
    <col min="6" max="6" width="22.57421875" style="0" customWidth="1"/>
    <col min="7" max="7" width="17.140625" style="0" customWidth="1"/>
    <col min="8" max="8" width="20.28125" style="0" customWidth="1"/>
    <col min="9" max="9" width="18.28125" style="0" customWidth="1"/>
    <col min="10" max="10" width="18.57421875" style="0" customWidth="1"/>
    <col min="11" max="11" width="18.8515625" style="0" customWidth="1"/>
    <col min="12" max="12" width="15.57421875" style="0" customWidth="1"/>
    <col min="13" max="13" width="19.7109375" style="0" customWidth="1"/>
    <col min="14" max="14" width="18.00390625" style="0" customWidth="1"/>
    <col min="15" max="15" width="14.7109375" style="0" customWidth="1"/>
    <col min="16" max="16" width="12.57421875" style="0" customWidth="1"/>
    <col min="17" max="17" width="19.00390625" style="0" customWidth="1"/>
  </cols>
  <sheetData>
    <row r="1" spans="4:17" ht="21.75">
      <c r="D1" s="166" t="s">
        <v>9</v>
      </c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4:17" ht="21.75">
      <c r="D2" s="166" t="s">
        <v>36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4:17" ht="14.25" thickBot="1"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1"/>
    </row>
    <row r="4" spans="4:17" ht="18" thickBot="1">
      <c r="D4" s="188" t="s">
        <v>10</v>
      </c>
      <c r="E4" s="189"/>
      <c r="F4" s="181" t="s">
        <v>11</v>
      </c>
      <c r="G4" s="181" t="s">
        <v>37</v>
      </c>
      <c r="H4" s="194" t="s">
        <v>38</v>
      </c>
      <c r="I4" s="178" t="s">
        <v>12</v>
      </c>
      <c r="J4" s="167" t="s">
        <v>13</v>
      </c>
      <c r="K4" s="168"/>
      <c r="L4" s="168"/>
      <c r="M4" s="167" t="s">
        <v>14</v>
      </c>
      <c r="N4" s="169"/>
      <c r="O4" s="169"/>
      <c r="P4" s="170" t="s">
        <v>15</v>
      </c>
      <c r="Q4" s="173" t="s">
        <v>39</v>
      </c>
    </row>
    <row r="5" spans="4:17" ht="18" thickBot="1">
      <c r="D5" s="190"/>
      <c r="E5" s="191"/>
      <c r="F5" s="182"/>
      <c r="G5" s="182"/>
      <c r="H5" s="195"/>
      <c r="I5" s="179"/>
      <c r="J5" s="173" t="s">
        <v>16</v>
      </c>
      <c r="K5" s="176" t="s">
        <v>0</v>
      </c>
      <c r="L5" s="177"/>
      <c r="M5" s="178" t="s">
        <v>16</v>
      </c>
      <c r="N5" s="176" t="s">
        <v>0</v>
      </c>
      <c r="O5" s="169"/>
      <c r="P5" s="171"/>
      <c r="Q5" s="174"/>
    </row>
    <row r="6" spans="4:17" ht="18.75" customHeight="1">
      <c r="D6" s="190"/>
      <c r="E6" s="191"/>
      <c r="F6" s="182"/>
      <c r="G6" s="182"/>
      <c r="H6" s="195"/>
      <c r="I6" s="179"/>
      <c r="J6" s="174"/>
      <c r="K6" s="164" t="s">
        <v>17</v>
      </c>
      <c r="L6" s="164" t="s">
        <v>1</v>
      </c>
      <c r="M6" s="179"/>
      <c r="N6" s="164" t="s">
        <v>17</v>
      </c>
      <c r="O6" s="164" t="s">
        <v>1</v>
      </c>
      <c r="P6" s="171"/>
      <c r="Q6" s="174"/>
    </row>
    <row r="7" spans="4:17" ht="13.5" customHeight="1" thickBot="1">
      <c r="D7" s="192"/>
      <c r="E7" s="193"/>
      <c r="F7" s="183"/>
      <c r="G7" s="183"/>
      <c r="H7" s="196"/>
      <c r="I7" s="180"/>
      <c r="J7" s="175"/>
      <c r="K7" s="165"/>
      <c r="L7" s="165"/>
      <c r="M7" s="180"/>
      <c r="N7" s="165"/>
      <c r="O7" s="165"/>
      <c r="P7" s="172"/>
      <c r="Q7" s="175"/>
    </row>
    <row r="8" spans="4:17" ht="15.75">
      <c r="D8" s="184" t="s">
        <v>18</v>
      </c>
      <c r="E8" s="185"/>
      <c r="F8" s="3">
        <v>901443.32</v>
      </c>
      <c r="G8" s="11">
        <v>662621.6</v>
      </c>
      <c r="H8" s="120">
        <v>485193.58</v>
      </c>
      <c r="I8" s="4">
        <f>H8+'[1]05.2020'!I8</f>
        <v>485193.58</v>
      </c>
      <c r="J8" s="5">
        <f>SUM(K8:L8)</f>
        <v>392946.89</v>
      </c>
      <c r="K8" s="6">
        <v>392946.89</v>
      </c>
      <c r="L8" s="7"/>
      <c r="M8" s="4">
        <f>SUM(N8:O8)</f>
        <v>392946.89</v>
      </c>
      <c r="N8" s="8">
        <f>K8+'[1]05.2020'!R8</f>
        <v>392946.89</v>
      </c>
      <c r="O8" s="9"/>
      <c r="P8" s="10"/>
      <c r="Q8" s="11">
        <f>F8+I8-M8</f>
        <v>993690.0099999999</v>
      </c>
    </row>
    <row r="9" spans="4:17" ht="15.75">
      <c r="D9" s="186" t="s">
        <v>19</v>
      </c>
      <c r="E9" s="187"/>
      <c r="F9" s="12">
        <v>1591.98</v>
      </c>
      <c r="G9" s="17">
        <v>2716.76</v>
      </c>
      <c r="H9" s="121">
        <v>22089.01</v>
      </c>
      <c r="I9" s="4">
        <f>H9+'[1]05.2020'!I9</f>
        <v>22089.01</v>
      </c>
      <c r="J9" s="5">
        <f>SUM(K9:L9)</f>
        <v>24073.58</v>
      </c>
      <c r="K9" s="13">
        <v>24073.58</v>
      </c>
      <c r="L9" s="14"/>
      <c r="M9" s="4">
        <f>SUM(N9:O9)</f>
        <v>24073.58</v>
      </c>
      <c r="N9" s="8">
        <f>K9+'[1]05.2020'!R9</f>
        <v>24073.58</v>
      </c>
      <c r="O9" s="15"/>
      <c r="P9" s="16"/>
      <c r="Q9" s="17">
        <f>F9+I9-M9</f>
        <v>-392.5900000000038</v>
      </c>
    </row>
    <row r="10" spans="4:17" ht="15.75">
      <c r="D10" s="186" t="s">
        <v>20</v>
      </c>
      <c r="E10" s="187"/>
      <c r="F10" s="12">
        <v>-96122.11</v>
      </c>
      <c r="G10" s="17">
        <v>-5904.11</v>
      </c>
      <c r="H10" s="121">
        <v>107352.99</v>
      </c>
      <c r="I10" s="4">
        <f>H10+'[1]05.2020'!I10</f>
        <v>107352.99</v>
      </c>
      <c r="J10" s="5">
        <f>SUM(K10:L10)</f>
        <v>109659.64</v>
      </c>
      <c r="K10" s="13">
        <v>109659.64</v>
      </c>
      <c r="L10" s="18"/>
      <c r="M10" s="4">
        <f>SUM(N10:O10)</f>
        <v>109659.64</v>
      </c>
      <c r="N10" s="8">
        <f>K10+'[1]05.2020'!R10</f>
        <v>109659.64</v>
      </c>
      <c r="O10" s="15"/>
      <c r="P10" s="16"/>
      <c r="Q10" s="17">
        <f>F10+I10-M10</f>
        <v>-98428.76</v>
      </c>
    </row>
    <row r="11" spans="4:17" ht="16.5" thickBot="1">
      <c r="D11" s="197" t="s">
        <v>21</v>
      </c>
      <c r="E11" s="198"/>
      <c r="F11" s="19">
        <v>-86501.97</v>
      </c>
      <c r="G11" s="25">
        <v>5496.06</v>
      </c>
      <c r="H11" s="122">
        <v>234426.05</v>
      </c>
      <c r="I11" s="4">
        <f>H11+'[1]05.2020'!I11</f>
        <v>234426.05</v>
      </c>
      <c r="J11" s="20">
        <f>SUM(K11:L11)</f>
        <v>202900.66</v>
      </c>
      <c r="K11" s="21">
        <v>202900.66</v>
      </c>
      <c r="L11" s="22"/>
      <c r="M11" s="4">
        <f>SUM(N11:O11)</f>
        <v>202900.66</v>
      </c>
      <c r="N11" s="8">
        <f>K11+'[1]05.2020'!R11</f>
        <v>202900.66</v>
      </c>
      <c r="O11" s="23"/>
      <c r="P11" s="24"/>
      <c r="Q11" s="25">
        <f>F11+I11-M11</f>
        <v>-54976.580000000016</v>
      </c>
    </row>
    <row r="12" spans="4:17" ht="18" thickBot="1">
      <c r="D12" s="199" t="s">
        <v>2</v>
      </c>
      <c r="E12" s="200"/>
      <c r="F12" s="26">
        <f>SUM(F8:F11)</f>
        <v>720411.22</v>
      </c>
      <c r="G12" s="27">
        <f>SUM(G8:G11)</f>
        <v>664930.31</v>
      </c>
      <c r="H12" s="30">
        <f>SUM(H8:H11)</f>
        <v>849061.6300000001</v>
      </c>
      <c r="I12" s="28">
        <f>SUM(I8:I11)</f>
        <v>849061.6300000001</v>
      </c>
      <c r="J12" s="29">
        <f>SUM(K12:L12)</f>
        <v>729580.77</v>
      </c>
      <c r="K12" s="27">
        <f aca="true" t="shared" si="0" ref="K12:Q12">SUM(K8:K11)</f>
        <v>729580.77</v>
      </c>
      <c r="L12" s="27">
        <f t="shared" si="0"/>
        <v>0</v>
      </c>
      <c r="M12" s="28">
        <f t="shared" si="0"/>
        <v>729580.77</v>
      </c>
      <c r="N12" s="27">
        <f t="shared" si="0"/>
        <v>729580.77</v>
      </c>
      <c r="O12" s="27">
        <f t="shared" si="0"/>
        <v>0</v>
      </c>
      <c r="P12" s="27">
        <f t="shared" si="0"/>
        <v>0</v>
      </c>
      <c r="Q12" s="27">
        <f t="shared" si="0"/>
        <v>839892.0799999998</v>
      </c>
    </row>
    <row r="13" spans="4:17" ht="15" thickBot="1">
      <c r="D13" s="201" t="s">
        <v>3</v>
      </c>
      <c r="E13" s="202"/>
      <c r="F13" s="31"/>
      <c r="G13" s="33"/>
      <c r="H13" s="123"/>
      <c r="I13" s="32"/>
      <c r="J13" s="33"/>
      <c r="K13" s="34"/>
      <c r="L13" s="34"/>
      <c r="M13" s="32"/>
      <c r="N13" s="34"/>
      <c r="O13" s="35"/>
      <c r="P13" s="34"/>
      <c r="Q13" s="36"/>
    </row>
    <row r="14" spans="4:17" ht="18" thickBot="1">
      <c r="D14" s="199" t="s">
        <v>22</v>
      </c>
      <c r="E14" s="200"/>
      <c r="F14" s="39">
        <f aca="true" t="shared" si="1" ref="F14:O14">SUM(F15:F17)</f>
        <v>-473.81</v>
      </c>
      <c r="G14" s="27">
        <f t="shared" si="1"/>
        <v>0</v>
      </c>
      <c r="H14" s="29">
        <f t="shared" si="1"/>
        <v>0</v>
      </c>
      <c r="I14" s="28">
        <f t="shared" si="1"/>
        <v>0</v>
      </c>
      <c r="J14" s="37">
        <f t="shared" si="1"/>
        <v>0</v>
      </c>
      <c r="K14" s="38">
        <f t="shared" si="1"/>
        <v>0</v>
      </c>
      <c r="L14" s="38">
        <f t="shared" si="1"/>
        <v>0</v>
      </c>
      <c r="M14" s="39">
        <f t="shared" si="1"/>
        <v>0</v>
      </c>
      <c r="N14" s="27">
        <f t="shared" si="1"/>
        <v>0</v>
      </c>
      <c r="O14" s="40">
        <f t="shared" si="1"/>
        <v>0</v>
      </c>
      <c r="P14" s="27">
        <v>0</v>
      </c>
      <c r="Q14" s="27">
        <f>SUM(Q15:Q17)</f>
        <v>-473.81</v>
      </c>
    </row>
    <row r="15" spans="4:17" ht="15.75">
      <c r="D15" s="203" t="s">
        <v>4</v>
      </c>
      <c r="E15" s="204"/>
      <c r="F15" s="124">
        <v>0</v>
      </c>
      <c r="G15" s="11">
        <v>0</v>
      </c>
      <c r="H15" s="41">
        <v>0</v>
      </c>
      <c r="I15" s="4">
        <f>H15+'[1]05.2020'!I15</f>
        <v>0</v>
      </c>
      <c r="J15" s="42">
        <f>SUM(K15:L15)</f>
        <v>0</v>
      </c>
      <c r="K15" s="43">
        <v>0</v>
      </c>
      <c r="L15" s="44"/>
      <c r="M15" s="91">
        <f>SUM(N15:O15)</f>
        <v>0</v>
      </c>
      <c r="N15" s="46">
        <f>K15+'[1]05.2020'!R15</f>
        <v>0</v>
      </c>
      <c r="O15" s="47"/>
      <c r="P15" s="46"/>
      <c r="Q15" s="11">
        <f>F15+I15-M15+P15</f>
        <v>0</v>
      </c>
    </row>
    <row r="16" spans="4:17" ht="15.75">
      <c r="D16" s="205" t="s">
        <v>23</v>
      </c>
      <c r="E16" s="206"/>
      <c r="F16" s="125">
        <v>-473.81</v>
      </c>
      <c r="G16" s="17">
        <v>0</v>
      </c>
      <c r="H16" s="49">
        <v>0</v>
      </c>
      <c r="I16" s="4">
        <f>H16+'[1]05.2020'!I16</f>
        <v>0</v>
      </c>
      <c r="J16" s="50">
        <f>SUM(K16:L16)</f>
        <v>0</v>
      </c>
      <c r="K16" s="51">
        <v>0</v>
      </c>
      <c r="L16" s="52"/>
      <c r="M16" s="4">
        <f>SUM(N16:O16)</f>
        <v>0</v>
      </c>
      <c r="N16" s="46">
        <f>K16+'[1]05.2020'!R16</f>
        <v>0</v>
      </c>
      <c r="O16" s="47"/>
      <c r="P16" s="18"/>
      <c r="Q16" s="11">
        <f>F16+I16-M16+P16</f>
        <v>-473.81</v>
      </c>
    </row>
    <row r="17" spans="4:17" ht="16.5" thickBot="1">
      <c r="D17" s="207" t="s">
        <v>24</v>
      </c>
      <c r="E17" s="208"/>
      <c r="F17" s="126">
        <v>0</v>
      </c>
      <c r="G17" s="25">
        <v>0</v>
      </c>
      <c r="H17" s="53">
        <v>0</v>
      </c>
      <c r="I17" s="4">
        <f>H17+'[1]05.2020'!I17</f>
        <v>0</v>
      </c>
      <c r="J17" s="54">
        <f>SUM(K17:L17)</f>
        <v>0</v>
      </c>
      <c r="K17" s="55">
        <v>0</v>
      </c>
      <c r="L17" s="56"/>
      <c r="M17" s="127">
        <f>SUM(N17:O17)</f>
        <v>0</v>
      </c>
      <c r="N17" s="46">
        <f>K17+'[1]05.2020'!R17</f>
        <v>0</v>
      </c>
      <c r="O17" s="57"/>
      <c r="P17" s="22"/>
      <c r="Q17" s="58">
        <f>F17+I17-M17+P17</f>
        <v>0</v>
      </c>
    </row>
    <row r="18" spans="4:17" ht="16.5" thickBot="1">
      <c r="D18" s="209" t="s">
        <v>5</v>
      </c>
      <c r="E18" s="210"/>
      <c r="F18" s="128"/>
      <c r="G18" s="129"/>
      <c r="H18" s="60">
        <v>0</v>
      </c>
      <c r="I18" s="4">
        <f>H18+'[1]05.2020'!I18</f>
        <v>0</v>
      </c>
      <c r="J18" s="54">
        <f>SUM(K18:L18)</f>
        <v>0</v>
      </c>
      <c r="K18" s="61">
        <v>0</v>
      </c>
      <c r="L18" s="62"/>
      <c r="M18" s="59"/>
      <c r="N18" s="46">
        <f>K18+'[1]05.2020'!R18</f>
        <v>0</v>
      </c>
      <c r="O18" s="64"/>
      <c r="P18" s="63"/>
      <c r="Q18" s="65"/>
    </row>
    <row r="19" spans="4:17" ht="18" thickBot="1">
      <c r="D19" s="211" t="s">
        <v>25</v>
      </c>
      <c r="E19" s="212"/>
      <c r="F19" s="130">
        <f aca="true" t="shared" si="2" ref="F19:K19">SUM(F20:F23)</f>
        <v>74736.20999999999</v>
      </c>
      <c r="G19" s="67">
        <f t="shared" si="2"/>
        <v>44721.48</v>
      </c>
      <c r="H19" s="131">
        <f t="shared" si="2"/>
        <v>9570.04</v>
      </c>
      <c r="I19" s="66">
        <f t="shared" si="2"/>
        <v>9570.04</v>
      </c>
      <c r="J19" s="27">
        <f t="shared" si="2"/>
        <v>7227.05</v>
      </c>
      <c r="K19" s="67">
        <f t="shared" si="2"/>
        <v>7227.05</v>
      </c>
      <c r="L19" s="67">
        <f>SUM(L20:L22)</f>
        <v>0</v>
      </c>
      <c r="M19" s="66">
        <f>SUM(M20:M23)</f>
        <v>7227.05</v>
      </c>
      <c r="N19" s="27">
        <f>SUM(N20:N23)</f>
        <v>7227.05</v>
      </c>
      <c r="O19" s="67">
        <f>SUM(O20:O22)</f>
        <v>0</v>
      </c>
      <c r="P19" s="67">
        <f>SUM(P20:P22)</f>
        <v>0</v>
      </c>
      <c r="Q19" s="67">
        <f>SUM(Q20:Q23)</f>
        <v>77079.19999999998</v>
      </c>
    </row>
    <row r="20" spans="4:17" ht="15.75">
      <c r="D20" s="203" t="s">
        <v>4</v>
      </c>
      <c r="E20" s="204"/>
      <c r="F20" s="124">
        <v>-788.25</v>
      </c>
      <c r="G20" s="11">
        <v>0</v>
      </c>
      <c r="H20" s="8">
        <v>0</v>
      </c>
      <c r="I20" s="4">
        <f>H20+'[1]05.2020'!I20</f>
        <v>0</v>
      </c>
      <c r="J20" s="42">
        <f>SUM(K20:L20)</f>
        <v>0</v>
      </c>
      <c r="K20" s="43">
        <v>0</v>
      </c>
      <c r="L20" s="43"/>
      <c r="M20" s="45">
        <f>SUM(N20:O20)</f>
        <v>0</v>
      </c>
      <c r="N20" s="68">
        <f>K20+'[1]05.2020'!R20</f>
        <v>0</v>
      </c>
      <c r="O20" s="69"/>
      <c r="P20" s="70"/>
      <c r="Q20" s="11">
        <f>F20+I20-M20</f>
        <v>-788.25</v>
      </c>
    </row>
    <row r="21" spans="4:17" ht="15.75">
      <c r="D21" s="205" t="s">
        <v>23</v>
      </c>
      <c r="E21" s="206"/>
      <c r="F21" s="125">
        <v>-493.24</v>
      </c>
      <c r="G21" s="17">
        <v>0</v>
      </c>
      <c r="H21" s="71">
        <v>0</v>
      </c>
      <c r="I21" s="4">
        <f>H21+'[1]05.2020'!I21</f>
        <v>0</v>
      </c>
      <c r="J21" s="42">
        <f>SUM(K21:L21)</f>
        <v>0</v>
      </c>
      <c r="K21" s="51">
        <v>0</v>
      </c>
      <c r="L21" s="51"/>
      <c r="M21" s="45">
        <f>SUM(N21:O21)</f>
        <v>0</v>
      </c>
      <c r="N21" s="68">
        <f>K21+'[1]05.2020'!R21</f>
        <v>0</v>
      </c>
      <c r="O21" s="69"/>
      <c r="P21" s="72"/>
      <c r="Q21" s="11">
        <f>F21+I21-M21</f>
        <v>-493.24</v>
      </c>
    </row>
    <row r="22" spans="4:17" ht="15.75">
      <c r="D22" s="205" t="s">
        <v>26</v>
      </c>
      <c r="E22" s="206"/>
      <c r="F22" s="125">
        <v>0</v>
      </c>
      <c r="G22" s="17">
        <v>0</v>
      </c>
      <c r="H22" s="73">
        <v>0</v>
      </c>
      <c r="I22" s="4">
        <f>H22+'[1]05.2020'!I22</f>
        <v>0</v>
      </c>
      <c r="J22" s="42">
        <f>SUM(K22:L22)</f>
        <v>0</v>
      </c>
      <c r="K22" s="51">
        <v>0</v>
      </c>
      <c r="L22" s="51"/>
      <c r="M22" s="45">
        <f>SUM(N22:O22)</f>
        <v>0</v>
      </c>
      <c r="N22" s="68">
        <f>K22+'[1]05.2020'!R22</f>
        <v>0</v>
      </c>
      <c r="O22" s="69"/>
      <c r="P22" s="72"/>
      <c r="Q22" s="11">
        <f>F22+I22-M22</f>
        <v>0</v>
      </c>
    </row>
    <row r="23" spans="4:17" ht="16.5" thickBot="1">
      <c r="D23" s="213" t="s">
        <v>6</v>
      </c>
      <c r="E23" s="214"/>
      <c r="F23" s="137">
        <v>76017.7</v>
      </c>
      <c r="G23" s="74">
        <v>44721.48</v>
      </c>
      <c r="H23" s="138">
        <v>9570.04</v>
      </c>
      <c r="I23" s="4">
        <f>H23+'[1]05.2020'!I23</f>
        <v>9570.04</v>
      </c>
      <c r="J23" s="75">
        <f>K23</f>
        <v>7227.05</v>
      </c>
      <c r="K23" s="139">
        <v>7227.05</v>
      </c>
      <c r="L23" s="76"/>
      <c r="M23" s="78">
        <f>SUM(N23:P23)</f>
        <v>7227.05</v>
      </c>
      <c r="N23" s="68">
        <f>K23+'[1]05.2020'!R23</f>
        <v>7227.05</v>
      </c>
      <c r="O23" s="77"/>
      <c r="P23" s="76"/>
      <c r="Q23" s="79">
        <f>F23+I23-M23</f>
        <v>78360.68999999999</v>
      </c>
    </row>
    <row r="24" spans="4:17" ht="18" thickBot="1">
      <c r="D24" s="199" t="s">
        <v>27</v>
      </c>
      <c r="E24" s="200"/>
      <c r="F24" s="39">
        <f>F12+F14+F19</f>
        <v>794673.6199999999</v>
      </c>
      <c r="G24" s="27">
        <f aca="true" t="shared" si="3" ref="G24:Q24">G12+G14+G19</f>
        <v>709651.79</v>
      </c>
      <c r="H24" s="30">
        <f t="shared" si="3"/>
        <v>858631.6700000002</v>
      </c>
      <c r="I24" s="28">
        <f t="shared" si="3"/>
        <v>858631.6700000002</v>
      </c>
      <c r="J24" s="27">
        <f t="shared" si="3"/>
        <v>736807.8200000001</v>
      </c>
      <c r="K24" s="29">
        <f t="shared" si="3"/>
        <v>736807.8200000001</v>
      </c>
      <c r="L24" s="27">
        <f t="shared" si="3"/>
        <v>0</v>
      </c>
      <c r="M24" s="28">
        <f t="shared" si="3"/>
        <v>736807.8200000001</v>
      </c>
      <c r="N24" s="29">
        <f t="shared" si="3"/>
        <v>736807.8200000001</v>
      </c>
      <c r="O24" s="27">
        <f t="shared" si="3"/>
        <v>0</v>
      </c>
      <c r="P24" s="29">
        <f t="shared" si="3"/>
        <v>0</v>
      </c>
      <c r="Q24" s="27">
        <f t="shared" si="3"/>
        <v>916497.4699999997</v>
      </c>
    </row>
    <row r="25" spans="4:17" ht="14.25" thickBot="1">
      <c r="D25" s="215"/>
      <c r="E25" s="216"/>
      <c r="F25" s="132"/>
      <c r="G25" s="82"/>
      <c r="H25" s="81"/>
      <c r="I25" s="80"/>
      <c r="J25" s="82"/>
      <c r="K25" s="83"/>
      <c r="L25" s="84"/>
      <c r="M25" s="80"/>
      <c r="N25" s="84"/>
      <c r="O25" s="85"/>
      <c r="P25" s="84"/>
      <c r="Q25" s="86"/>
    </row>
    <row r="26" spans="4:17" ht="18" thickBot="1">
      <c r="D26" s="217" t="s">
        <v>28</v>
      </c>
      <c r="E26" s="218"/>
      <c r="F26" s="133">
        <f>SUM(F27:F29)</f>
        <v>26959790.72</v>
      </c>
      <c r="G26" s="89">
        <f>SUM(G27:G29)</f>
        <v>31600881</v>
      </c>
      <c r="H26" s="89">
        <f aca="true" t="shared" si="4" ref="H26:Q26">SUM(H27:H29)</f>
        <v>14439878.61</v>
      </c>
      <c r="I26" s="89">
        <f t="shared" si="4"/>
        <v>14593373.469999999</v>
      </c>
      <c r="J26" s="89">
        <f t="shared" si="4"/>
        <v>11054684.81</v>
      </c>
      <c r="K26" s="89">
        <f t="shared" si="4"/>
        <v>10900550.48</v>
      </c>
      <c r="L26" s="89">
        <f t="shared" si="4"/>
        <v>154134.33</v>
      </c>
      <c r="M26" s="89">
        <f t="shared" si="4"/>
        <v>11054684.81</v>
      </c>
      <c r="N26" s="89">
        <f t="shared" si="4"/>
        <v>10900550.48</v>
      </c>
      <c r="O26" s="89">
        <f t="shared" si="4"/>
        <v>154134.33</v>
      </c>
      <c r="P26" s="89">
        <f t="shared" si="4"/>
        <v>0</v>
      </c>
      <c r="Q26" s="89">
        <f t="shared" si="4"/>
        <v>30498479.38</v>
      </c>
    </row>
    <row r="27" spans="4:17" ht="16.5" thickBot="1">
      <c r="D27" s="219" t="s">
        <v>29</v>
      </c>
      <c r="E27" s="220"/>
      <c r="F27" s="134">
        <f>25557585.59+152.48</f>
        <v>25557738.07</v>
      </c>
      <c r="G27" s="96">
        <v>29561962.1</v>
      </c>
      <c r="H27" s="92">
        <v>12678243.49</v>
      </c>
      <c r="I27" s="91">
        <f>H27+'[1]05.2020'!I27</f>
        <v>12831738.35</v>
      </c>
      <c r="J27" s="93">
        <f>SUM(K27:L27)</f>
        <v>10035982.81</v>
      </c>
      <c r="K27" s="94">
        <f>10035982.81-154134.33</f>
        <v>9881848.48</v>
      </c>
      <c r="L27" s="95">
        <v>154134.33</v>
      </c>
      <c r="M27" s="91">
        <f>SUM(N27:P27)</f>
        <v>10035982.81</v>
      </c>
      <c r="N27" s="111">
        <f>K27+'[1]05.2020нов'!R27</f>
        <v>9881848.48</v>
      </c>
      <c r="O27" s="92">
        <f>L27+'[1]05.2020'!S27</f>
        <v>154134.33</v>
      </c>
      <c r="P27" s="140"/>
      <c r="Q27" s="96">
        <f>F27+I27-M27</f>
        <v>28353493.61</v>
      </c>
    </row>
    <row r="28" spans="4:17" ht="16.5" thickBot="1">
      <c r="D28" s="207" t="s">
        <v>30</v>
      </c>
      <c r="E28" s="208"/>
      <c r="F28" s="126">
        <v>1377548.24</v>
      </c>
      <c r="G28" s="25">
        <v>1978529.91</v>
      </c>
      <c r="H28" s="97">
        <v>1730350.33</v>
      </c>
      <c r="I28" s="91">
        <f>H28+'[1]05.2020'!I28</f>
        <v>1730350.33</v>
      </c>
      <c r="J28" s="98">
        <f>SUM(K28:L28)</f>
        <v>991163.98</v>
      </c>
      <c r="K28" s="99">
        <v>991163.98</v>
      </c>
      <c r="L28" s="100"/>
      <c r="M28" s="48">
        <f>SUM(N28:P28)</f>
        <v>991163.98</v>
      </c>
      <c r="N28" s="111">
        <f>K28+'[1]05.2020'!R28</f>
        <v>991163.98</v>
      </c>
      <c r="O28" s="135"/>
      <c r="P28" s="135"/>
      <c r="Q28" s="25">
        <f>F28+I28-M28</f>
        <v>2116734.5900000003</v>
      </c>
    </row>
    <row r="29" spans="4:17" ht="16.5" thickBot="1">
      <c r="D29" s="221" t="s">
        <v>31</v>
      </c>
      <c r="E29" s="222"/>
      <c r="F29" s="125">
        <v>24504.41</v>
      </c>
      <c r="G29" s="102">
        <v>60388.99</v>
      </c>
      <c r="H29" s="71">
        <v>31284.79</v>
      </c>
      <c r="I29" s="91">
        <f>H29+'[1]05.2020'!I29</f>
        <v>31284.79</v>
      </c>
      <c r="J29" s="98">
        <f>SUM(K29:L29)</f>
        <v>27538.02</v>
      </c>
      <c r="K29" s="135">
        <v>27538.02</v>
      </c>
      <c r="L29" s="101"/>
      <c r="M29" s="48">
        <f>SUM(N29:P29)</f>
        <v>27538.02</v>
      </c>
      <c r="N29" s="111">
        <f>K29+'[1]05.2020'!R29</f>
        <v>27538.02</v>
      </c>
      <c r="O29" s="72"/>
      <c r="P29" s="72"/>
      <c r="Q29" s="25">
        <f>F29+I29-M29</f>
        <v>28251.179999999997</v>
      </c>
    </row>
    <row r="30" spans="4:17" ht="16.5" thickBot="1">
      <c r="D30" s="227" t="s">
        <v>32</v>
      </c>
      <c r="E30" s="228"/>
      <c r="F30" s="126">
        <v>0</v>
      </c>
      <c r="G30" s="141">
        <v>6112.63</v>
      </c>
      <c r="H30" s="142">
        <v>3488.8</v>
      </c>
      <c r="I30" s="91">
        <f>H30+'[1]05.2020'!I30</f>
        <v>3488.8</v>
      </c>
      <c r="J30" s="143">
        <f>SUM(K30:L30)</f>
        <v>4250.79</v>
      </c>
      <c r="K30" s="144">
        <v>4250.79</v>
      </c>
      <c r="L30" s="145"/>
      <c r="M30" s="48">
        <f>SUM(N30:P30)</f>
        <v>4250.79</v>
      </c>
      <c r="N30" s="111">
        <f>K30+'[1]05.2020'!R30</f>
        <v>4250.79</v>
      </c>
      <c r="O30" s="113"/>
      <c r="P30" s="113"/>
      <c r="Q30" s="25">
        <f>F30+I30-M30</f>
        <v>-761.9899999999998</v>
      </c>
    </row>
    <row r="31" spans="4:17" ht="16.5" thickBot="1">
      <c r="D31" s="103"/>
      <c r="E31" s="104"/>
      <c r="F31" s="105"/>
      <c r="G31" s="112"/>
      <c r="H31" s="108"/>
      <c r="I31" s="106"/>
      <c r="J31" s="107"/>
      <c r="K31" s="108"/>
      <c r="L31" s="109"/>
      <c r="M31" s="59"/>
      <c r="N31" s="111"/>
      <c r="O31" s="109"/>
      <c r="P31" s="108"/>
      <c r="Q31" s="112"/>
    </row>
    <row r="32" spans="4:17" ht="18" thickBot="1">
      <c r="D32" s="199" t="s">
        <v>7</v>
      </c>
      <c r="E32" s="229"/>
      <c r="F32" s="26">
        <f>SUM(F33:F34)</f>
        <v>504079.79</v>
      </c>
      <c r="G32" s="27">
        <f>SUM(G33:G34)</f>
        <v>421213.91000000003</v>
      </c>
      <c r="H32" s="146">
        <f>SUM(H33:H34)</f>
        <v>218442.37</v>
      </c>
      <c r="I32" s="28">
        <f>SUM(I33:I34)</f>
        <v>226284.94</v>
      </c>
      <c r="J32" s="29">
        <f>SUM(K32:L32)</f>
        <v>177031.91999999998</v>
      </c>
      <c r="K32" s="147">
        <f>K33+K34</f>
        <v>177031.91999999998</v>
      </c>
      <c r="L32" s="146">
        <f>L33+L34</f>
        <v>0</v>
      </c>
      <c r="M32" s="59">
        <f>SUM(N32:P32)</f>
        <v>177031.91999999998</v>
      </c>
      <c r="N32" s="148">
        <f>SUM(N33:N34)</f>
        <v>177031.91999999998</v>
      </c>
      <c r="O32" s="149">
        <f>SUM(O33:O34)</f>
        <v>0</v>
      </c>
      <c r="P32" s="149">
        <f>SUM(P33:P34)</f>
        <v>0</v>
      </c>
      <c r="Q32" s="27">
        <f>SUM(Q33:Q34)</f>
        <v>553332.8099999999</v>
      </c>
    </row>
    <row r="33" spans="4:17" ht="18" thickBot="1">
      <c r="D33" s="230" t="s">
        <v>7</v>
      </c>
      <c r="E33" s="231"/>
      <c r="F33" s="150">
        <v>502155.93</v>
      </c>
      <c r="G33" s="151">
        <v>418335.03</v>
      </c>
      <c r="H33" s="152">
        <v>200129.87</v>
      </c>
      <c r="I33" s="4">
        <f>H33+'[1]05.2020'!I33</f>
        <v>207972.44</v>
      </c>
      <c r="J33" s="153">
        <f>K33+L33</f>
        <v>158949.53</v>
      </c>
      <c r="K33" s="68">
        <f>158949.53</f>
        <v>158949.53</v>
      </c>
      <c r="L33" s="154"/>
      <c r="M33" s="4">
        <f>SUM(N33:P33)</f>
        <v>158949.53</v>
      </c>
      <c r="N33" s="140">
        <f>K33+'[1]05.2020'!R33</f>
        <v>158949.53</v>
      </c>
      <c r="O33" s="8">
        <f>L33+'[1]05.2020'!S33</f>
        <v>0</v>
      </c>
      <c r="P33" s="155"/>
      <c r="Q33" s="96">
        <f>F33+I33-M33</f>
        <v>551178.84</v>
      </c>
    </row>
    <row r="34" spans="4:17" ht="18" thickBot="1">
      <c r="D34" s="232" t="s">
        <v>33</v>
      </c>
      <c r="E34" s="233"/>
      <c r="F34" s="156">
        <v>1923.86</v>
      </c>
      <c r="G34" s="157">
        <v>2878.88</v>
      </c>
      <c r="H34" s="158">
        <v>18312.5</v>
      </c>
      <c r="I34" s="4">
        <f>H34+'[1]05.2020'!I34</f>
        <v>18312.5</v>
      </c>
      <c r="J34" s="153">
        <f>K34+L34</f>
        <v>18082.39</v>
      </c>
      <c r="K34" s="159">
        <v>18082.39</v>
      </c>
      <c r="L34" s="160"/>
      <c r="M34" s="161">
        <f>SUM(N34:P34)</f>
        <v>18082.39</v>
      </c>
      <c r="N34" s="140">
        <f>K34+'[1]05.2020'!R34</f>
        <v>18082.39</v>
      </c>
      <c r="O34" s="162"/>
      <c r="P34" s="163"/>
      <c r="Q34" s="96">
        <f>F34+I34-M34</f>
        <v>2153.970000000001</v>
      </c>
    </row>
    <row r="35" spans="4:17" ht="14.25" thickBot="1">
      <c r="D35" s="103"/>
      <c r="E35" s="104"/>
      <c r="F35" s="105"/>
      <c r="G35" s="112"/>
      <c r="H35" s="108"/>
      <c r="I35" s="106"/>
      <c r="J35" s="107"/>
      <c r="K35" s="108"/>
      <c r="L35" s="109"/>
      <c r="M35" s="106"/>
      <c r="N35" s="108"/>
      <c r="O35" s="109"/>
      <c r="P35" s="108"/>
      <c r="Q35" s="112"/>
    </row>
    <row r="36" spans="4:17" ht="18" thickBot="1">
      <c r="D36" s="217" t="s">
        <v>34</v>
      </c>
      <c r="E36" s="218"/>
      <c r="F36" s="114">
        <f>2594066.13-F12</f>
        <v>1873654.91</v>
      </c>
      <c r="G36" s="89">
        <v>1586802.58</v>
      </c>
      <c r="H36" s="88">
        <f>8761150.93-H12</f>
        <v>7912089.3</v>
      </c>
      <c r="I36" s="87">
        <f>H36+'[1]05.2020'!I36</f>
        <v>7961688.08</v>
      </c>
      <c r="J36" s="89">
        <f>SUM(K36:L36)</f>
        <v>8275869.790000001</v>
      </c>
      <c r="K36" s="90">
        <f>9005450.56-L36-K12</f>
        <v>8208971.520000001</v>
      </c>
      <c r="L36" s="89">
        <v>66898.27</v>
      </c>
      <c r="M36" s="87">
        <f>SUM(N36:P36)</f>
        <v>8275869.790000001</v>
      </c>
      <c r="N36" s="90">
        <f>K36+'[1]05.2020нов'!R36</f>
        <v>8208971.520000001</v>
      </c>
      <c r="O36" s="27">
        <f>L36+'[1]05.2020'!S36</f>
        <v>66898.27</v>
      </c>
      <c r="P36" s="90"/>
      <c r="Q36" s="89">
        <f>F36+I36-M36</f>
        <v>1559473.1999999993</v>
      </c>
    </row>
    <row r="37" spans="4:17" ht="18" thickBot="1">
      <c r="D37" s="223" t="s">
        <v>8</v>
      </c>
      <c r="E37" s="224"/>
      <c r="F37" s="136"/>
      <c r="G37" s="112"/>
      <c r="H37" s="108"/>
      <c r="I37" s="106"/>
      <c r="J37" s="115"/>
      <c r="K37" s="109"/>
      <c r="L37" s="110"/>
      <c r="M37" s="106"/>
      <c r="N37" s="109"/>
      <c r="O37" s="110"/>
      <c r="P37" s="109"/>
      <c r="Q37" s="116"/>
    </row>
    <row r="38" spans="4:17" ht="18" thickBot="1">
      <c r="D38" s="117"/>
      <c r="E38" s="118"/>
      <c r="F38" s="119"/>
      <c r="G38" s="82"/>
      <c r="H38" s="81"/>
      <c r="I38" s="80"/>
      <c r="J38" s="82"/>
      <c r="K38" s="83"/>
      <c r="L38" s="113"/>
      <c r="M38" s="80"/>
      <c r="N38" s="83"/>
      <c r="O38" s="84"/>
      <c r="P38" s="83"/>
      <c r="Q38" s="67"/>
    </row>
    <row r="39" spans="4:17" ht="18" thickBot="1">
      <c r="D39" s="225" t="s">
        <v>35</v>
      </c>
      <c r="E39" s="226"/>
      <c r="F39" s="26">
        <f>F24+F26+F32+F36</f>
        <v>30132199.04</v>
      </c>
      <c r="G39" s="27">
        <f aca="true" t="shared" si="5" ref="G39:O39">G24+G26+G36+G32</f>
        <v>34318549.279999994</v>
      </c>
      <c r="H39" s="30">
        <f t="shared" si="5"/>
        <v>23429041.95</v>
      </c>
      <c r="I39" s="28">
        <f t="shared" si="5"/>
        <v>23639978.16</v>
      </c>
      <c r="J39" s="28">
        <f t="shared" si="5"/>
        <v>20244394.340000004</v>
      </c>
      <c r="K39" s="26">
        <f t="shared" si="5"/>
        <v>20023361.740000002</v>
      </c>
      <c r="L39" s="28">
        <f t="shared" si="5"/>
        <v>221032.59999999998</v>
      </c>
      <c r="M39" s="28">
        <f t="shared" si="5"/>
        <v>20244394.340000004</v>
      </c>
      <c r="N39" s="26">
        <f t="shared" si="5"/>
        <v>20023361.740000002</v>
      </c>
      <c r="O39" s="28">
        <f t="shared" si="5"/>
        <v>221032.59999999998</v>
      </c>
      <c r="P39" s="26">
        <f>P12+P14+P19+P26++P32+P36</f>
        <v>0</v>
      </c>
      <c r="Q39" s="27">
        <f>Q24+Q26+Q32+Q36</f>
        <v>33527782.859999996</v>
      </c>
    </row>
  </sheetData>
  <sheetProtection/>
  <mergeCells count="48">
    <mergeCell ref="D29:E29"/>
    <mergeCell ref="D36:E36"/>
    <mergeCell ref="D37:E37"/>
    <mergeCell ref="D39:E39"/>
    <mergeCell ref="D30:E30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D9:E9"/>
    <mergeCell ref="D4:E7"/>
    <mergeCell ref="G4:G7"/>
    <mergeCell ref="H4:H7"/>
    <mergeCell ref="I4:I7"/>
    <mergeCell ref="D10:E10"/>
    <mergeCell ref="N5:O5"/>
    <mergeCell ref="J5:J7"/>
    <mergeCell ref="F4:F7"/>
    <mergeCell ref="L6:L7"/>
    <mergeCell ref="K6:K7"/>
    <mergeCell ref="D8:E8"/>
    <mergeCell ref="N6:N7"/>
    <mergeCell ref="O6:O7"/>
    <mergeCell ref="D1:Q1"/>
    <mergeCell ref="D2:Q2"/>
    <mergeCell ref="J4:L4"/>
    <mergeCell ref="M4:O4"/>
    <mergeCell ref="P4:P7"/>
    <mergeCell ref="Q4:Q7"/>
    <mergeCell ref="K5:L5"/>
    <mergeCell ref="M5:M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dcterms:created xsi:type="dcterms:W3CDTF">1996-10-08T23:32:33Z</dcterms:created>
  <dcterms:modified xsi:type="dcterms:W3CDTF">2023-11-03T13:41:43Z</dcterms:modified>
  <cp:category/>
  <cp:version/>
  <cp:contentType/>
  <cp:contentStatus/>
</cp:coreProperties>
</file>