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<sst xmlns="http://schemas.openxmlformats.org/spreadsheetml/2006/main" count="47" uniqueCount="40">
  <si>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</si>
  <si>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</si>
  <si>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</si>
  <si>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</si>
  <si>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</si>
  <si>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</si>
  <si>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</si>
  <si>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</si>
  <si>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</si>
  <si>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Інформація про стан заборгованості за послуги з водопостачання та водовідведення</t>
  </si>
  <si>
    <t>споживачі</t>
  </si>
  <si>
    <t>заборгов. станом на 01.01.2021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</si>
  <si>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</si>
  <si>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</si>
  <si>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</si>
  <si>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</si>
  <si>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</si>
  <si>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</si>
  <si>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</si>
  <si>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</si>
  <si>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</si>
  <si>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</si>
  <si>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</si>
  <si>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</si>
  <si>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</si>
  <si>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</si>
  <si>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</si>
  <si>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</si>
  <si>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</si>
  <si>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</si>
  <si>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</si>
  <si>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</si>
  <si>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</si>
  <si>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</si>
  <si>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</si>
  <si>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</si>
  <si>
    <t>станом на 01.07.2021 року</t>
  </si>
  <si>
    <t>заборгов. станом на 01.06.2021</t>
  </si>
  <si>
    <t>нараховано за червень 2021</t>
  </si>
  <si>
    <t>заборгов. станом на 01.07.2021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</si>
</sst>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4" fontId="2" fillId="3" borderId="10" xfId="18" applyNumberFormat="1" applyFont="1" applyFill="1" applyBorder="1" applyAlignment="1">
      <alignment horizontal="right" vertical="center" wrapText="1"/>
    </xf>
    <xf numFmtId="4" fontId="2" fillId="3" borderId="11" xfId="18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3" borderId="17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3" fillId="3" borderId="1" xfId="18" applyNumberFormat="1" applyFont="1" applyFill="1" applyBorder="1" applyAlignment="1">
      <alignment horizontal="right" vertical="center" wrapText="1"/>
    </xf>
    <xf numFmtId="4" fontId="8" fillId="0" borderId="2" xfId="18" applyNumberFormat="1" applyFont="1" applyBorder="1" applyAlignment="1">
      <alignment horizontal="right" vertical="center" wrapText="1"/>
    </xf>
    <xf numFmtId="4" fontId="8" fillId="0" borderId="2" xfId="18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3" fillId="3" borderId="5" xfId="18" applyNumberFormat="1" applyFont="1" applyFill="1" applyBorder="1" applyAlignment="1">
      <alignment horizontal="right" vertical="center" wrapText="1"/>
    </xf>
    <xf numFmtId="4" fontId="8" fillId="0" borderId="3" xfId="18" applyNumberFormat="1" applyFont="1" applyBorder="1" applyAlignment="1">
      <alignment horizontal="right" vertical="center" wrapText="1"/>
    </xf>
    <xf numFmtId="4" fontId="8" fillId="0" borderId="3" xfId="18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3" fillId="3" borderId="7" xfId="18" applyNumberFormat="1" applyFont="1" applyFill="1" applyBorder="1" applyAlignment="1">
      <alignment horizontal="right" vertical="center" wrapText="1"/>
    </xf>
    <xf numFmtId="4" fontId="8" fillId="0" borderId="8" xfId="18" applyNumberFormat="1" applyFont="1" applyBorder="1" applyAlignment="1">
      <alignment horizontal="right" vertical="center" wrapText="1"/>
    </xf>
    <xf numFmtId="4" fontId="8" fillId="0" borderId="8" xfId="18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8" fillId="0" borderId="11" xfId="18" applyNumberFormat="1" applyFont="1" applyBorder="1" applyAlignment="1">
      <alignment horizontal="right" vertical="center" wrapText="1"/>
    </xf>
    <xf numFmtId="4" fontId="8" fillId="0" borderId="17" xfId="18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8" fillId="0" borderId="5" xfId="18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4" fontId="3" fillId="4" borderId="1" xfId="18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4" fontId="11" fillId="4" borderId="22" xfId="0" applyNumberFormat="1" applyFont="1" applyFill="1" applyBorder="1" applyAlignment="1">
      <alignment horizontal="right" vertical="center" wrapText="1"/>
    </xf>
    <xf numFmtId="4" fontId="3" fillId="4" borderId="18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3" fillId="3" borderId="27" xfId="0" applyNumberFormat="1" applyFont="1" applyFill="1" applyBorder="1" applyAlignment="1">
      <alignment horizontal="right" vertical="center" wrapText="1"/>
    </xf>
    <xf numFmtId="4" fontId="8" fillId="0" borderId="26" xfId="18" applyNumberFormat="1" applyFont="1" applyBorder="1" applyAlignment="1">
      <alignment horizontal="right" vertical="center" wrapText="1"/>
    </xf>
    <xf numFmtId="4" fontId="8" fillId="0" borderId="28" xfId="18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3" fillId="3" borderId="26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29" xfId="18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8" fillId="0" borderId="32" xfId="0" applyNumberFormat="1" applyFont="1" applyFill="1" applyBorder="1" applyAlignment="1">
      <alignment horizontal="right" vertical="center"/>
    </xf>
    <xf numFmtId="4" fontId="8" fillId="0" borderId="33" xfId="0" applyNumberFormat="1" applyFont="1" applyFill="1" applyBorder="1" applyAlignment="1">
      <alignment horizontal="right" vertical="center"/>
    </xf>
    <xf numFmtId="4" fontId="8" fillId="0" borderId="29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35" xfId="0" applyNumberFormat="1" applyFont="1" applyFill="1" applyBorder="1" applyAlignment="1">
      <alignment horizontal="right" vertical="center" wrapText="1"/>
    </xf>
    <xf numFmtId="4" fontId="3" fillId="2" borderId="36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2" fillId="2" borderId="37" xfId="0" applyNumberFormat="1" applyFont="1" applyFill="1" applyBorder="1" applyAlignment="1">
      <alignment horizontal="right" vertical="center" wrapText="1"/>
    </xf>
    <xf numFmtId="4" fontId="2" fillId="3" borderId="38" xfId="0" applyNumberFormat="1" applyFont="1" applyFill="1" applyBorder="1" applyAlignment="1">
      <alignment horizontal="right" vertical="center" wrapText="1"/>
    </xf>
    <xf numFmtId="4" fontId="3" fillId="4" borderId="36" xfId="0" applyNumberFormat="1" applyFont="1" applyFill="1" applyBorder="1" applyAlignment="1">
      <alignment horizontal="right" vertical="center" wrapText="1"/>
    </xf>
    <xf numFmtId="4" fontId="8" fillId="4" borderId="7" xfId="18" applyNumberFormat="1" applyFont="1" applyFill="1" applyBorder="1" applyAlignment="1">
      <alignment horizontal="right" vertical="center" wrapText="1"/>
    </xf>
    <xf numFmtId="4" fontId="8" fillId="4" borderId="8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5" fillId="2" borderId="31" xfId="0" applyNumberFormat="1" applyFont="1" applyFill="1" applyBorder="1" applyAlignment="1">
      <alignment horizontal="right"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4" fontId="3" fillId="3" borderId="41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11" fillId="0" borderId="43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0" borderId="19" xfId="18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13" fillId="0" borderId="38" xfId="18" applyNumberFormat="1" applyFont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4" fontId="13" fillId="0" borderId="42" xfId="0" applyNumberFormat="1" applyFont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</sheetNames>
    <sheetDataSet>
      <sheetData sheetId="17">
        <row r="16">
          <cell r="F16">
            <v>0</v>
          </cell>
          <cell r="O16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19">
          <cell r="F19">
            <v>0</v>
          </cell>
          <cell r="O19">
            <v>0</v>
          </cell>
        </row>
        <row r="21">
          <cell r="F21">
            <v>0</v>
          </cell>
          <cell r="O21">
            <v>0</v>
          </cell>
        </row>
        <row r="22">
          <cell r="F22">
            <v>0</v>
          </cell>
          <cell r="O22">
            <v>0</v>
          </cell>
        </row>
        <row r="23">
          <cell r="F23">
            <v>0</v>
          </cell>
          <cell r="O23">
            <v>0</v>
          </cell>
        </row>
      </sheetData>
      <sheetData sheetId="20">
        <row r="28">
          <cell r="S28">
            <v>387802.05</v>
          </cell>
        </row>
        <row r="30">
          <cell r="S30">
            <v>-387802.05</v>
          </cell>
        </row>
      </sheetData>
      <sheetData sheetId="21">
        <row r="9">
          <cell r="F9">
            <v>3241875.4000000004</v>
          </cell>
          <cell r="O9">
            <v>3651825.2800000003</v>
          </cell>
        </row>
        <row r="10">
          <cell r="F10">
            <v>134493.7</v>
          </cell>
          <cell r="O10">
            <v>137067.58000000002</v>
          </cell>
        </row>
        <row r="11">
          <cell r="F11">
            <v>739485.36</v>
          </cell>
          <cell r="O11">
            <v>623420.52</v>
          </cell>
        </row>
        <row r="12">
          <cell r="F12">
            <v>1129804.49</v>
          </cell>
          <cell r="O12">
            <v>961303.9399999998</v>
          </cell>
        </row>
        <row r="24">
          <cell r="F24">
            <v>51571.439999999995</v>
          </cell>
          <cell r="O24">
            <v>85450.15000000001</v>
          </cell>
        </row>
        <row r="28">
          <cell r="F28">
            <v>69064699.10000001</v>
          </cell>
          <cell r="O28">
            <v>63381328.73</v>
          </cell>
          <cell r="P28">
            <v>1016860.1499999999</v>
          </cell>
        </row>
        <row r="29">
          <cell r="F29">
            <v>4723453.88</v>
          </cell>
          <cell r="O29">
            <v>4485525.49</v>
          </cell>
        </row>
        <row r="30">
          <cell r="F30">
            <v>1585845.9100000001</v>
          </cell>
          <cell r="O30">
            <v>1412355.08</v>
          </cell>
        </row>
        <row r="31">
          <cell r="F31">
            <v>204036.05</v>
          </cell>
          <cell r="O31">
            <v>142942</v>
          </cell>
        </row>
        <row r="34">
          <cell r="F34">
            <v>762499.77</v>
          </cell>
          <cell r="O34">
            <v>770901.27</v>
          </cell>
          <cell r="P34">
            <v>22217.04</v>
          </cell>
        </row>
        <row r="35">
          <cell r="F35">
            <v>228088.01</v>
          </cell>
          <cell r="O35">
            <v>215615.43</v>
          </cell>
        </row>
        <row r="37">
          <cell r="F37">
            <v>45947250.56999999</v>
          </cell>
          <cell r="O37">
            <v>46087270.129999995</v>
          </cell>
          <cell r="P37">
            <v>638170.4500000001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workbookViewId="0" topLeftCell="A1">
      <selection activeCell="I28" sqref="I28"/>
    </sheetView>
  </sheetViews>
  <sheetFormatPr defaultColWidth="9.140625" defaultRowHeight="12.75"/>
  <cols>
    <col min="3" max="3" width="19.421875" style="0" customWidth="1"/>
    <col min="4" max="4" width="18.00390625" style="0" customWidth="1"/>
    <col min="5" max="5" width="20.140625" style="0" customWidth="1"/>
    <col min="6" max="6" width="18.8515625" style="0" customWidth="1"/>
    <col min="7" max="7" width="18.28125" style="0" customWidth="1"/>
    <col min="8" max="8" width="19.7109375" style="0" customWidth="1"/>
    <col min="9" max="9" width="13.8515625" style="0" customWidth="1"/>
    <col min="10" max="10" width="21.421875" style="0" customWidth="1"/>
    <col min="11" max="11" width="20.8515625" style="0" customWidth="1"/>
    <col min="12" max="12" width="18.7109375" style="0" customWidth="1"/>
    <col min="13" max="13" width="14.8515625" style="0" customWidth="1"/>
    <col min="14" max="14" width="19.421875" style="0" customWidth="1"/>
  </cols>
  <sheetData>
    <row r="1" ht="12.75">
      <c r="N1" s="120"/>
    </row>
    <row r="2" spans="1:14" ht="23.25">
      <c r="A2" s="178" t="s">
        <v>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3.25">
      <c r="A3" s="178" t="s">
        <v>36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5" thickBot="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1"/>
    </row>
    <row r="5" spans="1:14" ht="20.25" thickBot="1">
      <c r="A5" s="179" t="s">
        <v>10</v>
      </c>
      <c r="B5" s="180"/>
      <c r="C5" s="185" t="s">
        <v>11</v>
      </c>
      <c r="D5" s="185" t="s">
        <v>37</v>
      </c>
      <c r="E5" s="188" t="s">
        <v>38</v>
      </c>
      <c r="F5" s="174" t="s">
        <v>12</v>
      </c>
      <c r="G5" s="191" t="s">
        <v>13</v>
      </c>
      <c r="H5" s="192"/>
      <c r="I5" s="192"/>
      <c r="J5" s="191" t="s">
        <v>14</v>
      </c>
      <c r="K5" s="177"/>
      <c r="L5" s="177"/>
      <c r="M5" s="193" t="s">
        <v>15</v>
      </c>
      <c r="N5" s="169" t="s">
        <v>39</v>
      </c>
    </row>
    <row r="6" spans="1:14" ht="19.5" thickBot="1">
      <c r="A6" s="181"/>
      <c r="B6" s="182"/>
      <c r="C6" s="186"/>
      <c r="D6" s="186"/>
      <c r="E6" s="189"/>
      <c r="F6" s="175"/>
      <c r="G6" s="169" t="s">
        <v>16</v>
      </c>
      <c r="H6" s="172" t="s">
        <v>0</v>
      </c>
      <c r="I6" s="173"/>
      <c r="J6" s="174" t="s">
        <v>16</v>
      </c>
      <c r="K6" s="172" t="s">
        <v>0</v>
      </c>
      <c r="L6" s="177"/>
      <c r="M6" s="194"/>
      <c r="N6" s="170"/>
    </row>
    <row r="7" spans="1:14" ht="18.75" customHeight="1">
      <c r="A7" s="181"/>
      <c r="B7" s="182"/>
      <c r="C7" s="186"/>
      <c r="D7" s="186"/>
      <c r="E7" s="189"/>
      <c r="F7" s="175"/>
      <c r="G7" s="170"/>
      <c r="H7" s="167" t="s">
        <v>17</v>
      </c>
      <c r="I7" s="167" t="s">
        <v>1</v>
      </c>
      <c r="J7" s="175"/>
      <c r="K7" s="167" t="s">
        <v>17</v>
      </c>
      <c r="L7" s="167" t="s">
        <v>1</v>
      </c>
      <c r="M7" s="194"/>
      <c r="N7" s="170"/>
    </row>
    <row r="8" spans="1:14" ht="13.5" customHeight="1" thickBot="1">
      <c r="A8" s="183"/>
      <c r="B8" s="184"/>
      <c r="C8" s="187"/>
      <c r="D8" s="187"/>
      <c r="E8" s="190"/>
      <c r="F8" s="176"/>
      <c r="G8" s="171"/>
      <c r="H8" s="168"/>
      <c r="I8" s="168"/>
      <c r="J8" s="176"/>
      <c r="K8" s="168"/>
      <c r="L8" s="168"/>
      <c r="M8" s="195"/>
      <c r="N8" s="171"/>
    </row>
    <row r="9" spans="1:14" ht="15.75">
      <c r="A9" s="196" t="s">
        <v>18</v>
      </c>
      <c r="B9" s="197"/>
      <c r="C9" s="3">
        <v>1362860.73</v>
      </c>
      <c r="D9" s="11">
        <v>952910.85</v>
      </c>
      <c r="E9" s="121">
        <v>672312.54</v>
      </c>
      <c r="F9" s="4">
        <f>E9+'[1]05.2021'!F9</f>
        <v>3914187.9400000004</v>
      </c>
      <c r="G9" s="5">
        <f>SUM(H9:I9)</f>
        <v>822247.54</v>
      </c>
      <c r="H9" s="6">
        <v>822247.54</v>
      </c>
      <c r="I9" s="7"/>
      <c r="J9" s="4">
        <f>SUM(K9:L9)</f>
        <v>4474072.82</v>
      </c>
      <c r="K9" s="8">
        <f>H9+'[1]05.2021'!O9</f>
        <v>4474072.82</v>
      </c>
      <c r="L9" s="9"/>
      <c r="M9" s="10"/>
      <c r="N9" s="11">
        <f>C9+F9-J9</f>
        <v>802975.8499999996</v>
      </c>
    </row>
    <row r="10" spans="1:14" ht="15.75">
      <c r="A10" s="198" t="s">
        <v>19</v>
      </c>
      <c r="B10" s="199"/>
      <c r="C10" s="12">
        <v>2573.88</v>
      </c>
      <c r="D10" s="11">
        <v>0</v>
      </c>
      <c r="E10" s="122">
        <v>29561.78</v>
      </c>
      <c r="F10" s="4">
        <f>E10+'[1]05.2021'!F10</f>
        <v>164055.48</v>
      </c>
      <c r="G10" s="5">
        <f>SUM(H10:I10)</f>
        <v>29561.78</v>
      </c>
      <c r="H10" s="13">
        <v>29561.78</v>
      </c>
      <c r="I10" s="14"/>
      <c r="J10" s="4">
        <f>SUM(K10:L10)</f>
        <v>166629.36000000002</v>
      </c>
      <c r="K10" s="8">
        <f>H10+'[1]05.2021'!O10</f>
        <v>166629.36000000002</v>
      </c>
      <c r="L10" s="15"/>
      <c r="M10" s="16"/>
      <c r="N10" s="17">
        <f>C10+F10-J10</f>
        <v>0</v>
      </c>
    </row>
    <row r="11" spans="1:14" ht="15.75">
      <c r="A11" s="198" t="s">
        <v>20</v>
      </c>
      <c r="B11" s="199"/>
      <c r="C11" s="12">
        <v>-92533.71</v>
      </c>
      <c r="D11" s="11">
        <v>23531.13</v>
      </c>
      <c r="E11" s="122">
        <v>164678.09</v>
      </c>
      <c r="F11" s="4">
        <f>E11+'[1]05.2021'!F11</f>
        <v>904163.45</v>
      </c>
      <c r="G11" s="5">
        <f>SUM(H11:I11)</f>
        <v>145471.12</v>
      </c>
      <c r="H11" s="13">
        <v>145471.12</v>
      </c>
      <c r="I11" s="18"/>
      <c r="J11" s="4">
        <f>SUM(K11:L11)</f>
        <v>768891.64</v>
      </c>
      <c r="K11" s="8">
        <f>H11+'[1]05.2021'!O11</f>
        <v>768891.64</v>
      </c>
      <c r="L11" s="15"/>
      <c r="M11" s="16"/>
      <c r="N11" s="17">
        <f>C11+F11-J11</f>
        <v>42738.09999999998</v>
      </c>
    </row>
    <row r="12" spans="1:14" ht="16.5" thickBot="1">
      <c r="A12" s="200" t="s">
        <v>21</v>
      </c>
      <c r="B12" s="201"/>
      <c r="C12" s="19">
        <v>-61268.16</v>
      </c>
      <c r="D12" s="11">
        <v>107232.39</v>
      </c>
      <c r="E12" s="123">
        <v>249054.97</v>
      </c>
      <c r="F12" s="4">
        <f>E12+'[1]05.2021'!F12</f>
        <v>1378859.46</v>
      </c>
      <c r="G12" s="20">
        <f>SUM(H12:I12)</f>
        <v>259027.99</v>
      </c>
      <c r="H12" s="21">
        <v>259027.99</v>
      </c>
      <c r="I12" s="22"/>
      <c r="J12" s="4">
        <f>SUM(K12:L12)</f>
        <v>1220331.9299999997</v>
      </c>
      <c r="K12" s="8">
        <f>H12+'[1]05.2021'!O12</f>
        <v>1220331.9299999997</v>
      </c>
      <c r="L12" s="23"/>
      <c r="M12" s="24"/>
      <c r="N12" s="25">
        <f>C12+F12-J12</f>
        <v>97259.37000000034</v>
      </c>
    </row>
    <row r="13" spans="1:14" ht="20.25" thickBot="1">
      <c r="A13" s="202" t="s">
        <v>2</v>
      </c>
      <c r="B13" s="203"/>
      <c r="C13" s="26">
        <f>SUM(C9:C12)</f>
        <v>1211632.74</v>
      </c>
      <c r="D13" s="27">
        <f>SUM(D9:D12)</f>
        <v>1083674.3699999999</v>
      </c>
      <c r="E13" s="30">
        <f>SUM(E9:E12)</f>
        <v>1115607.3800000001</v>
      </c>
      <c r="F13" s="28">
        <f>SUM(F9:F12)</f>
        <v>6361266.33</v>
      </c>
      <c r="G13" s="29">
        <f>SUM(H13:I13)</f>
        <v>1256308.4300000002</v>
      </c>
      <c r="H13" s="27">
        <f aca="true" t="shared" si="0" ref="H13:N13">SUM(H9:H12)</f>
        <v>1256308.4300000002</v>
      </c>
      <c r="I13" s="27">
        <f t="shared" si="0"/>
        <v>0</v>
      </c>
      <c r="J13" s="28">
        <f t="shared" si="0"/>
        <v>6629925.75</v>
      </c>
      <c r="K13" s="27">
        <f t="shared" si="0"/>
        <v>6629925.75</v>
      </c>
      <c r="L13" s="27">
        <f t="shared" si="0"/>
        <v>0</v>
      </c>
      <c r="M13" s="27">
        <f t="shared" si="0"/>
        <v>0</v>
      </c>
      <c r="N13" s="27">
        <f t="shared" si="0"/>
        <v>942973.32</v>
      </c>
    </row>
    <row r="14" spans="1:14" ht="15.75" thickBot="1">
      <c r="A14" s="204" t="s">
        <v>3</v>
      </c>
      <c r="B14" s="205"/>
      <c r="C14" s="31"/>
      <c r="D14" s="33"/>
      <c r="E14" s="124"/>
      <c r="F14" s="32"/>
      <c r="G14" s="33"/>
      <c r="H14" s="34"/>
      <c r="I14" s="34"/>
      <c r="J14" s="32"/>
      <c r="K14" s="34"/>
      <c r="L14" s="35"/>
      <c r="M14" s="34"/>
      <c r="N14" s="36"/>
    </row>
    <row r="15" spans="1:14" ht="20.25" thickBot="1">
      <c r="A15" s="202" t="s">
        <v>22</v>
      </c>
      <c r="B15" s="203"/>
      <c r="C15" s="39">
        <f>SUM(C16:C18)</f>
        <v>0</v>
      </c>
      <c r="D15" s="27">
        <f>SUM(D16:D18)</f>
        <v>0</v>
      </c>
      <c r="E15" s="29">
        <f>SUM(E16:E18)</f>
        <v>0</v>
      </c>
      <c r="F15" s="28">
        <f>SUM(F16:F18)</f>
        <v>0</v>
      </c>
      <c r="G15" s="37">
        <f>SUM(G16:G18)</f>
        <v>0</v>
      </c>
      <c r="H15" s="38">
        <f>SUM(H16:H18)</f>
        <v>0</v>
      </c>
      <c r="I15" s="38">
        <f>SUM(I16:I18)</f>
        <v>0</v>
      </c>
      <c r="J15" s="39">
        <f>SUM(J16:J18)</f>
        <v>0</v>
      </c>
      <c r="K15" s="27">
        <f>SUM(K16:K18)</f>
        <v>0</v>
      </c>
      <c r="L15" s="40">
        <f>SUM(L16:L18)</f>
        <v>0</v>
      </c>
      <c r="M15" s="27">
        <v>0</v>
      </c>
      <c r="N15" s="27">
        <f>SUM(N16:N18)</f>
        <v>0</v>
      </c>
    </row>
    <row r="16" spans="1:14" ht="15.75">
      <c r="A16" s="206" t="s">
        <v>4</v>
      </c>
      <c r="B16" s="207"/>
      <c r="C16" s="125">
        <v>0</v>
      </c>
      <c r="D16" s="11">
        <v>0</v>
      </c>
      <c r="E16" s="41">
        <v>0</v>
      </c>
      <c r="F16" s="4">
        <f>E16+'[1]01.2021'!F16</f>
        <v>0</v>
      </c>
      <c r="G16" s="42">
        <f>SUM(H16:I16)</f>
        <v>0</v>
      </c>
      <c r="H16" s="43">
        <v>0</v>
      </c>
      <c r="I16" s="44"/>
      <c r="J16" s="91">
        <f>SUM(K16:L16)</f>
        <v>0</v>
      </c>
      <c r="K16" s="46">
        <f>H16+'[1]01.2021'!O16</f>
        <v>0</v>
      </c>
      <c r="L16" s="47"/>
      <c r="M16" s="46"/>
      <c r="N16" s="11">
        <f>C16+F16-J16+M16</f>
        <v>0</v>
      </c>
    </row>
    <row r="17" spans="1:14" ht="15.75">
      <c r="A17" s="208" t="s">
        <v>23</v>
      </c>
      <c r="B17" s="209"/>
      <c r="C17" s="126">
        <v>0</v>
      </c>
      <c r="D17" s="17">
        <v>0</v>
      </c>
      <c r="E17" s="49">
        <v>0</v>
      </c>
      <c r="F17" s="4">
        <f>E17+'[1]01.2021'!F17</f>
        <v>0</v>
      </c>
      <c r="G17" s="50">
        <f>SUM(H17:I17)</f>
        <v>0</v>
      </c>
      <c r="H17" s="51">
        <v>0</v>
      </c>
      <c r="I17" s="52"/>
      <c r="J17" s="4">
        <f>SUM(K17:L17)</f>
        <v>0</v>
      </c>
      <c r="K17" s="46">
        <f>H17+'[1]01.2021'!O17</f>
        <v>0</v>
      </c>
      <c r="L17" s="47"/>
      <c r="M17" s="18"/>
      <c r="N17" s="11">
        <f>C17+F17-J17+M17</f>
        <v>0</v>
      </c>
    </row>
    <row r="18" spans="1:14" ht="16.5" thickBot="1">
      <c r="A18" s="210" t="s">
        <v>24</v>
      </c>
      <c r="B18" s="211"/>
      <c r="C18" s="127">
        <v>0</v>
      </c>
      <c r="D18" s="25">
        <v>0</v>
      </c>
      <c r="E18" s="53">
        <v>0</v>
      </c>
      <c r="F18" s="4">
        <f>E18+'[1]01.2021'!F18</f>
        <v>0</v>
      </c>
      <c r="G18" s="54">
        <f>SUM(H18:I18)</f>
        <v>0</v>
      </c>
      <c r="H18" s="55">
        <v>0</v>
      </c>
      <c r="I18" s="56"/>
      <c r="J18" s="128">
        <f>SUM(K18:L18)</f>
        <v>0</v>
      </c>
      <c r="K18" s="46">
        <f>H18+'[1]01.2021'!O18</f>
        <v>0</v>
      </c>
      <c r="L18" s="57"/>
      <c r="M18" s="22"/>
      <c r="N18" s="58">
        <f>C18+F18-J18+M18</f>
        <v>0</v>
      </c>
    </row>
    <row r="19" spans="1:14" ht="16.5" thickBot="1">
      <c r="A19" s="212" t="s">
        <v>5</v>
      </c>
      <c r="B19" s="213"/>
      <c r="C19" s="129"/>
      <c r="D19" s="130"/>
      <c r="E19" s="60">
        <v>0</v>
      </c>
      <c r="F19" s="4">
        <f>E19+'[1]01.2021'!F19</f>
        <v>0</v>
      </c>
      <c r="G19" s="54">
        <f>SUM(H19:I19)</f>
        <v>0</v>
      </c>
      <c r="H19" s="61">
        <v>0</v>
      </c>
      <c r="I19" s="62"/>
      <c r="J19" s="59"/>
      <c r="K19" s="46">
        <f>H19+'[1]01.2021'!O19</f>
        <v>0</v>
      </c>
      <c r="L19" s="64"/>
      <c r="M19" s="63"/>
      <c r="N19" s="65"/>
    </row>
    <row r="20" spans="1:14" ht="20.25" thickBot="1">
      <c r="A20" s="214" t="s">
        <v>25</v>
      </c>
      <c r="B20" s="215"/>
      <c r="C20" s="131">
        <f aca="true" t="shared" si="1" ref="C20:H20">SUM(C21:C24)</f>
        <v>94453.81</v>
      </c>
      <c r="D20" s="67">
        <f t="shared" si="1"/>
        <v>60575.1</v>
      </c>
      <c r="E20" s="132">
        <f t="shared" si="1"/>
        <v>11498.95</v>
      </c>
      <c r="F20" s="28">
        <f t="shared" si="1"/>
        <v>63070.39</v>
      </c>
      <c r="G20" s="27">
        <f t="shared" si="1"/>
        <v>0</v>
      </c>
      <c r="H20" s="67">
        <f t="shared" si="1"/>
        <v>0</v>
      </c>
      <c r="I20" s="67">
        <f>SUM(I21:I23)</f>
        <v>0</v>
      </c>
      <c r="J20" s="66">
        <f>SUM(J21:J24)</f>
        <v>85450.15000000001</v>
      </c>
      <c r="K20" s="27">
        <f>SUM(K21:K24)</f>
        <v>85450.15000000001</v>
      </c>
      <c r="L20" s="67">
        <f>SUM(L21:L23)</f>
        <v>0</v>
      </c>
      <c r="M20" s="67">
        <f>SUM(M21:M23)</f>
        <v>0</v>
      </c>
      <c r="N20" s="67">
        <f>SUM(N21:N24)</f>
        <v>72074.05</v>
      </c>
    </row>
    <row r="21" spans="1:14" ht="15.75">
      <c r="A21" s="206" t="s">
        <v>4</v>
      </c>
      <c r="B21" s="207"/>
      <c r="C21" s="125">
        <v>0</v>
      </c>
      <c r="D21" s="11">
        <v>0</v>
      </c>
      <c r="E21" s="8">
        <v>0</v>
      </c>
      <c r="F21" s="4">
        <f>E21+'[1]01.2021'!F21</f>
        <v>0</v>
      </c>
      <c r="G21" s="42">
        <f>SUM(H21:I21)</f>
        <v>0</v>
      </c>
      <c r="H21" s="43">
        <v>0</v>
      </c>
      <c r="I21" s="43"/>
      <c r="J21" s="45">
        <f>SUM(K21:L21)</f>
        <v>0</v>
      </c>
      <c r="K21" s="68">
        <f>H21+'[1]01.2021'!O21</f>
        <v>0</v>
      </c>
      <c r="L21" s="69"/>
      <c r="M21" s="70"/>
      <c r="N21" s="11">
        <f>C21+F21-J21</f>
        <v>0</v>
      </c>
    </row>
    <row r="22" spans="1:14" ht="15.75">
      <c r="A22" s="208" t="s">
        <v>23</v>
      </c>
      <c r="B22" s="209"/>
      <c r="C22" s="126">
        <v>0</v>
      </c>
      <c r="D22" s="17">
        <v>0</v>
      </c>
      <c r="E22" s="71">
        <v>0</v>
      </c>
      <c r="F22" s="4">
        <f>E22+'[1]01.2021'!F22</f>
        <v>0</v>
      </c>
      <c r="G22" s="42">
        <f>SUM(H22:I22)</f>
        <v>0</v>
      </c>
      <c r="H22" s="51">
        <v>0</v>
      </c>
      <c r="I22" s="51"/>
      <c r="J22" s="45">
        <f>SUM(K22:L22)</f>
        <v>0</v>
      </c>
      <c r="K22" s="68">
        <f>H22+'[1]01.2021'!O22</f>
        <v>0</v>
      </c>
      <c r="L22" s="69"/>
      <c r="M22" s="72"/>
      <c r="N22" s="11">
        <f>C22+F22-J22</f>
        <v>0</v>
      </c>
    </row>
    <row r="23" spans="1:14" ht="15.75">
      <c r="A23" s="208" t="s">
        <v>26</v>
      </c>
      <c r="B23" s="209"/>
      <c r="C23" s="126">
        <v>0</v>
      </c>
      <c r="D23" s="17">
        <v>0</v>
      </c>
      <c r="E23" s="73">
        <v>0</v>
      </c>
      <c r="F23" s="4">
        <f>E23+'[1]01.2021'!F23</f>
        <v>0</v>
      </c>
      <c r="G23" s="42">
        <f>SUM(H23:I23)</f>
        <v>0</v>
      </c>
      <c r="H23" s="51">
        <v>0</v>
      </c>
      <c r="I23" s="51"/>
      <c r="J23" s="45">
        <f>SUM(K23:L23)</f>
        <v>0</v>
      </c>
      <c r="K23" s="68">
        <f>H23+'[1]01.2021'!O23</f>
        <v>0</v>
      </c>
      <c r="L23" s="69"/>
      <c r="M23" s="72"/>
      <c r="N23" s="11">
        <f>C23+F23-J23</f>
        <v>0</v>
      </c>
    </row>
    <row r="24" spans="1:14" ht="16.5" thickBot="1">
      <c r="A24" s="216" t="s">
        <v>6</v>
      </c>
      <c r="B24" s="217"/>
      <c r="C24" s="133">
        <v>94453.81</v>
      </c>
      <c r="D24" s="74">
        <v>60575.1</v>
      </c>
      <c r="E24" s="134">
        <v>11498.95</v>
      </c>
      <c r="F24" s="4">
        <f>E24+'[1]05.2021'!F24</f>
        <v>63070.39</v>
      </c>
      <c r="G24" s="75">
        <f>H24</f>
        <v>0</v>
      </c>
      <c r="H24" s="135">
        <v>0</v>
      </c>
      <c r="I24" s="76"/>
      <c r="J24" s="78">
        <f>SUM(K24:M24)</f>
        <v>85450.15000000001</v>
      </c>
      <c r="K24" s="136">
        <f>H24+'[1]05.2021'!O24</f>
        <v>85450.15000000001</v>
      </c>
      <c r="L24" s="77"/>
      <c r="M24" s="76"/>
      <c r="N24" s="79">
        <f>C24+F24-J24</f>
        <v>72074.05</v>
      </c>
    </row>
    <row r="25" spans="1:14" ht="20.25" thickBot="1">
      <c r="A25" s="202" t="s">
        <v>27</v>
      </c>
      <c r="B25" s="203"/>
      <c r="C25" s="39">
        <f>C13+C15+C20</f>
        <v>1306086.55</v>
      </c>
      <c r="D25" s="27">
        <f aca="true" t="shared" si="2" ref="D25:N25">D13+D15+D20</f>
        <v>1144249.47</v>
      </c>
      <c r="E25" s="30">
        <f t="shared" si="2"/>
        <v>1127106.33</v>
      </c>
      <c r="F25" s="28">
        <f t="shared" si="2"/>
        <v>6424336.72</v>
      </c>
      <c r="G25" s="27">
        <f t="shared" si="2"/>
        <v>1256308.4300000002</v>
      </c>
      <c r="H25" s="29">
        <f t="shared" si="2"/>
        <v>1256308.4300000002</v>
      </c>
      <c r="I25" s="27">
        <f t="shared" si="2"/>
        <v>0</v>
      </c>
      <c r="J25" s="28">
        <f t="shared" si="2"/>
        <v>6715375.9</v>
      </c>
      <c r="K25" s="29">
        <f t="shared" si="2"/>
        <v>6715375.9</v>
      </c>
      <c r="L25" s="27">
        <f t="shared" si="2"/>
        <v>0</v>
      </c>
      <c r="M25" s="29">
        <f t="shared" si="2"/>
        <v>0</v>
      </c>
      <c r="N25" s="27">
        <f t="shared" si="2"/>
        <v>1015047.37</v>
      </c>
    </row>
    <row r="26" spans="1:14" ht="14.25" thickBot="1">
      <c r="A26" s="218"/>
      <c r="B26" s="219"/>
      <c r="C26" s="137"/>
      <c r="D26" s="82"/>
      <c r="E26" s="81"/>
      <c r="F26" s="80"/>
      <c r="G26" s="82"/>
      <c r="H26" s="83"/>
      <c r="I26" s="84"/>
      <c r="J26" s="80"/>
      <c r="K26" s="84"/>
      <c r="L26" s="85"/>
      <c r="M26" s="84"/>
      <c r="N26" s="86"/>
    </row>
    <row r="27" spans="1:14" ht="20.25" thickBot="1">
      <c r="A27" s="220" t="s">
        <v>28</v>
      </c>
      <c r="B27" s="221"/>
      <c r="C27" s="138">
        <f>SUM(C28:C30)</f>
        <v>36928179.18</v>
      </c>
      <c r="D27" s="89">
        <f>SUM(D28:D30)</f>
        <v>42006108.62</v>
      </c>
      <c r="E27" s="89">
        <f aca="true" t="shared" si="3" ref="E27:N27">SUM(E28:E30)</f>
        <v>15025364.2</v>
      </c>
      <c r="F27" s="89">
        <f t="shared" si="3"/>
        <v>90399363.09</v>
      </c>
      <c r="G27" s="89">
        <f t="shared" si="3"/>
        <v>14113423.32</v>
      </c>
      <c r="H27" s="89">
        <f t="shared" si="3"/>
        <v>13913793.92</v>
      </c>
      <c r="I27" s="89">
        <f t="shared" si="3"/>
        <v>199629.4</v>
      </c>
      <c r="J27" s="89">
        <f t="shared" si="3"/>
        <v>84409492.77</v>
      </c>
      <c r="K27" s="89">
        <f t="shared" si="3"/>
        <v>83193003.22</v>
      </c>
      <c r="L27" s="89">
        <f t="shared" si="3"/>
        <v>1216489.5499999998</v>
      </c>
      <c r="M27" s="89">
        <f t="shared" si="3"/>
        <v>0</v>
      </c>
      <c r="N27" s="89">
        <f t="shared" si="3"/>
        <v>42918049.50000001</v>
      </c>
    </row>
    <row r="28" spans="1:14" ht="16.5" thickBot="1">
      <c r="A28" s="222" t="s">
        <v>29</v>
      </c>
      <c r="B28" s="223"/>
      <c r="C28" s="139">
        <v>34489667.76</v>
      </c>
      <c r="D28" s="97">
        <v>38768375.93</v>
      </c>
      <c r="E28" s="92">
        <v>12815461.92</v>
      </c>
      <c r="F28" s="91">
        <f>E28+'[1]05.2021'!F28</f>
        <v>81880161.02000001</v>
      </c>
      <c r="G28" s="93">
        <f>SUM(H28:I28)</f>
        <v>12740270.66</v>
      </c>
      <c r="H28" s="94">
        <f>12740270.66-I28</f>
        <v>12540641.26</v>
      </c>
      <c r="I28" s="95">
        <v>199629.4</v>
      </c>
      <c r="J28" s="91">
        <f>SUM(K28:M28)</f>
        <v>77526261.58999999</v>
      </c>
      <c r="K28" s="111">
        <f>H28+'[1]05.2021'!O28</f>
        <v>75921969.99</v>
      </c>
      <c r="L28" s="111">
        <f>I28+'[1]05.2021'!P28</f>
        <v>1216489.5499999998</v>
      </c>
      <c r="M28" s="96">
        <f>'[1]04.2021'!S28</f>
        <v>387802.05</v>
      </c>
      <c r="N28" s="97">
        <f>C28+F28-J28</f>
        <v>38843567.19000001</v>
      </c>
    </row>
    <row r="29" spans="1:14" ht="16.5" thickBot="1">
      <c r="A29" s="210" t="s">
        <v>30</v>
      </c>
      <c r="B29" s="211"/>
      <c r="C29" s="127">
        <v>2168329.16</v>
      </c>
      <c r="D29" s="97">
        <v>2406257.55</v>
      </c>
      <c r="E29" s="98">
        <v>1731903.33</v>
      </c>
      <c r="F29" s="91">
        <f>E29+'[1]05.2021'!F29</f>
        <v>6455357.21</v>
      </c>
      <c r="G29" s="99">
        <f>SUM(H29:I29)</f>
        <v>933648.8</v>
      </c>
      <c r="H29" s="100">
        <v>933648.8</v>
      </c>
      <c r="I29" s="101"/>
      <c r="J29" s="48">
        <f>SUM(K29:M29)</f>
        <v>5419174.29</v>
      </c>
      <c r="K29" s="111">
        <f>H29+'[1]05.2021'!O29</f>
        <v>5419174.29</v>
      </c>
      <c r="L29" s="140"/>
      <c r="M29" s="140"/>
      <c r="N29" s="25">
        <f>C29+F29-J29</f>
        <v>3204512.080000001</v>
      </c>
    </row>
    <row r="30" spans="1:14" ht="16.5" thickBot="1">
      <c r="A30" s="226" t="s">
        <v>31</v>
      </c>
      <c r="B30" s="227"/>
      <c r="C30" s="126">
        <v>270182.26</v>
      </c>
      <c r="D30" s="97">
        <v>831475.14</v>
      </c>
      <c r="E30" s="71">
        <v>477998.95</v>
      </c>
      <c r="F30" s="91">
        <f>E30+'[1]05.2021'!F30</f>
        <v>2063844.86</v>
      </c>
      <c r="G30" s="99">
        <f>SUM(H30:I30)</f>
        <v>439503.86</v>
      </c>
      <c r="H30" s="140">
        <v>439503.86</v>
      </c>
      <c r="I30" s="102"/>
      <c r="J30" s="48">
        <f>SUM(K30:M30)</f>
        <v>1464056.89</v>
      </c>
      <c r="K30" s="111">
        <f>H30+'[1]05.2021'!O30</f>
        <v>1851858.94</v>
      </c>
      <c r="L30" s="72"/>
      <c r="M30" s="72">
        <f>'[1]04.2021'!S30</f>
        <v>-387802.05</v>
      </c>
      <c r="N30" s="25">
        <f>C30+F30-J30</f>
        <v>869970.2300000002</v>
      </c>
    </row>
    <row r="31" spans="1:14" ht="16.5" thickBot="1">
      <c r="A31" s="230" t="s">
        <v>32</v>
      </c>
      <c r="B31" s="231"/>
      <c r="C31" s="127">
        <v>24204.7</v>
      </c>
      <c r="D31" s="97">
        <v>85298.75</v>
      </c>
      <c r="E31" s="141">
        <v>57468.68</v>
      </c>
      <c r="F31" s="91">
        <f>E31+'[1]05.2021'!F31</f>
        <v>261504.72999999998</v>
      </c>
      <c r="G31" s="142">
        <f>SUM(H31:I31)</f>
        <v>53772.34</v>
      </c>
      <c r="H31" s="143">
        <v>53772.34</v>
      </c>
      <c r="I31" s="144"/>
      <c r="J31" s="48">
        <f>SUM(K31:M31)</f>
        <v>196714.34</v>
      </c>
      <c r="K31" s="111">
        <f>H31+'[1]05.2021'!O31</f>
        <v>196714.34</v>
      </c>
      <c r="L31" s="113"/>
      <c r="M31" s="113"/>
      <c r="N31" s="25">
        <f>C31+F31-J31</f>
        <v>88995.09</v>
      </c>
    </row>
    <row r="32" spans="1:14" ht="16.5" thickBot="1">
      <c r="A32" s="103"/>
      <c r="B32" s="104"/>
      <c r="C32" s="105"/>
      <c r="D32" s="112"/>
      <c r="E32" s="108"/>
      <c r="F32" s="106"/>
      <c r="G32" s="107"/>
      <c r="H32" s="108"/>
      <c r="I32" s="109"/>
      <c r="J32" s="59"/>
      <c r="K32" s="111"/>
      <c r="L32" s="109"/>
      <c r="M32" s="108"/>
      <c r="N32" s="112"/>
    </row>
    <row r="33" spans="1:14" ht="20.25" thickBot="1">
      <c r="A33" s="202" t="s">
        <v>7</v>
      </c>
      <c r="B33" s="232"/>
      <c r="C33" s="26">
        <f>SUM(C34:C35)</f>
        <v>310429.26999999996</v>
      </c>
      <c r="D33" s="27">
        <f>SUM(D34:D35)</f>
        <v>292283.31</v>
      </c>
      <c r="E33" s="145">
        <f>SUM(E34:E35)</f>
        <v>198278.59</v>
      </c>
      <c r="F33" s="28">
        <f>SUM(F34:F35)</f>
        <v>1188866.37</v>
      </c>
      <c r="G33" s="29">
        <f>SUM(H33:I33)</f>
        <v>185166.14</v>
      </c>
      <c r="H33" s="146">
        <f>H34+H35</f>
        <v>179908.82</v>
      </c>
      <c r="I33" s="145">
        <f>I34+I35</f>
        <v>5257.32</v>
      </c>
      <c r="J33" s="59">
        <f>SUM(K33:M33)</f>
        <v>1193899.8800000001</v>
      </c>
      <c r="K33" s="147">
        <f>SUM(K34:K35)</f>
        <v>1166425.52</v>
      </c>
      <c r="L33" s="148">
        <f>SUM(L34:L35)</f>
        <v>27474.36</v>
      </c>
      <c r="M33" s="148">
        <f>SUM(M34:M35)</f>
        <v>0</v>
      </c>
      <c r="N33" s="27">
        <f>SUM(N34:N35)</f>
        <v>305395.76</v>
      </c>
    </row>
    <row r="34" spans="1:14" ht="20.25" thickBot="1">
      <c r="A34" s="228" t="s">
        <v>7</v>
      </c>
      <c r="B34" s="229"/>
      <c r="C34" s="149">
        <v>282542.35</v>
      </c>
      <c r="D34" s="150">
        <v>251923.81</v>
      </c>
      <c r="E34" s="151">
        <v>151820.63</v>
      </c>
      <c r="F34" s="4">
        <f>E34+'[1]05.2021'!F34</f>
        <v>914320.4</v>
      </c>
      <c r="G34" s="152">
        <f>H34+I34</f>
        <v>139495.7</v>
      </c>
      <c r="H34" s="68">
        <f>139495.7-I34</f>
        <v>134238.38</v>
      </c>
      <c r="I34" s="153">
        <v>5257.32</v>
      </c>
      <c r="J34" s="4">
        <f>SUM(K34:M34)</f>
        <v>932614.01</v>
      </c>
      <c r="K34" s="96">
        <f>H34+'[1]05.2021'!O34</f>
        <v>905139.65</v>
      </c>
      <c r="L34" s="96">
        <f>I34+'[1]05.2021'!P34</f>
        <v>27474.36</v>
      </c>
      <c r="M34" s="154"/>
      <c r="N34" s="97">
        <f>C34+F34-J34</f>
        <v>264248.74</v>
      </c>
    </row>
    <row r="35" spans="1:14" ht="20.25" thickBot="1">
      <c r="A35" s="224" t="s">
        <v>33</v>
      </c>
      <c r="B35" s="225"/>
      <c r="C35" s="155">
        <v>27886.92</v>
      </c>
      <c r="D35" s="150">
        <v>40359.5</v>
      </c>
      <c r="E35" s="156">
        <v>46457.96</v>
      </c>
      <c r="F35" s="4">
        <f>E35+'[1]05.2021'!F35</f>
        <v>274545.97000000003</v>
      </c>
      <c r="G35" s="152">
        <f>H35+I35</f>
        <v>45670.44</v>
      </c>
      <c r="H35" s="157">
        <v>45670.44</v>
      </c>
      <c r="I35" s="158"/>
      <c r="J35" s="159">
        <f>SUM(K35:M35)</f>
        <v>261285.87</v>
      </c>
      <c r="K35" s="96">
        <f>H35+'[1]05.2021'!O35</f>
        <v>261285.87</v>
      </c>
      <c r="L35" s="160"/>
      <c r="M35" s="161"/>
      <c r="N35" s="97">
        <f>C35+F35-J35</f>
        <v>41147.02000000002</v>
      </c>
    </row>
    <row r="36" spans="1:14" ht="14.25" thickBot="1">
      <c r="A36" s="103"/>
      <c r="B36" s="104"/>
      <c r="C36" s="105"/>
      <c r="D36" s="112"/>
      <c r="E36" s="108"/>
      <c r="F36" s="106"/>
      <c r="G36" s="107"/>
      <c r="H36" s="108"/>
      <c r="I36" s="109"/>
      <c r="J36" s="106"/>
      <c r="K36" s="108"/>
      <c r="L36" s="109"/>
      <c r="M36" s="108"/>
      <c r="N36" s="112"/>
    </row>
    <row r="37" spans="1:14" ht="20.25" thickBot="1">
      <c r="A37" s="220" t="s">
        <v>34</v>
      </c>
      <c r="B37" s="221"/>
      <c r="C37" s="114">
        <v>2662646.38</v>
      </c>
      <c r="D37" s="89">
        <v>1884456.37</v>
      </c>
      <c r="E37" s="88">
        <f>8518489.61-E13</f>
        <v>7402882.2299999995</v>
      </c>
      <c r="F37" s="87">
        <f>E37+'[1]05.2021'!F37</f>
        <v>53350132.79999999</v>
      </c>
      <c r="G37" s="89">
        <f>SUM(H37:I37)</f>
        <v>7310849.960000001</v>
      </c>
      <c r="H37" s="90">
        <f>8567158.39-I37-H13</f>
        <v>7223342.610000001</v>
      </c>
      <c r="I37" s="89">
        <v>87507.35</v>
      </c>
      <c r="J37" s="87">
        <f>SUM(K37:M37)</f>
        <v>54036290.53999999</v>
      </c>
      <c r="K37" s="90">
        <f>H37+'[1]05.2021'!O37</f>
        <v>53310612.739999995</v>
      </c>
      <c r="L37" s="27">
        <f>I37+'[1]05.2021'!P37</f>
        <v>725677.8</v>
      </c>
      <c r="M37" s="90"/>
      <c r="N37" s="89">
        <f>C37+F37-J37</f>
        <v>1976488.6400000006</v>
      </c>
    </row>
    <row r="38" spans="1:14" ht="20.25" thickBot="1">
      <c r="A38" s="163" t="s">
        <v>8</v>
      </c>
      <c r="B38" s="164"/>
      <c r="C38" s="162"/>
      <c r="D38" s="112"/>
      <c r="E38" s="108"/>
      <c r="F38" s="106"/>
      <c r="G38" s="115"/>
      <c r="H38" s="109"/>
      <c r="I38" s="110"/>
      <c r="J38" s="106"/>
      <c r="K38" s="109"/>
      <c r="L38" s="110"/>
      <c r="M38" s="109"/>
      <c r="N38" s="116"/>
    </row>
    <row r="39" spans="1:14" ht="20.25" thickBot="1">
      <c r="A39" s="117"/>
      <c r="B39" s="118"/>
      <c r="C39" s="119"/>
      <c r="D39" s="82"/>
      <c r="E39" s="81"/>
      <c r="F39" s="80"/>
      <c r="G39" s="82"/>
      <c r="H39" s="83"/>
      <c r="I39" s="113"/>
      <c r="J39" s="80"/>
      <c r="K39" s="83"/>
      <c r="L39" s="84"/>
      <c r="M39" s="83"/>
      <c r="N39" s="67"/>
    </row>
    <row r="40" spans="1:14" ht="20.25" thickBot="1">
      <c r="A40" s="165" t="s">
        <v>35</v>
      </c>
      <c r="B40" s="166"/>
      <c r="C40" s="26">
        <f>C25+C27+C33+C37</f>
        <v>41207341.38</v>
      </c>
      <c r="D40" s="27">
        <f>D25+D27+D37+D33</f>
        <v>45327097.769999996</v>
      </c>
      <c r="E40" s="30">
        <f>E25+E27+E37+E33</f>
        <v>23753631.349999998</v>
      </c>
      <c r="F40" s="28">
        <f>F25+F27+F37+F33</f>
        <v>151362698.98</v>
      </c>
      <c r="G40" s="28">
        <f>G25+G27+G37+G33</f>
        <v>22865747.85</v>
      </c>
      <c r="H40" s="26">
        <f>H25+H27+H37+H33</f>
        <v>22573353.78</v>
      </c>
      <c r="I40" s="28">
        <f>I25+I27+I37+I33</f>
        <v>292394.07</v>
      </c>
      <c r="J40" s="28">
        <f>J25+J27+J37+J33</f>
        <v>146355059.08999997</v>
      </c>
      <c r="K40" s="26">
        <f>K25+K27+K37+K33</f>
        <v>144385417.38000003</v>
      </c>
      <c r="L40" s="28">
        <f>L25+L27+L37+L33</f>
        <v>1969641.71</v>
      </c>
      <c r="M40" s="26">
        <f>M13+M15+M20+M27++M33+M37</f>
        <v>0</v>
      </c>
      <c r="N40" s="27">
        <f>N25+N27+N33+N37</f>
        <v>46214981.27</v>
      </c>
    </row>
    <row r="41" spans="1:14" ht="12.75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4"/>
    </row>
    <row r="42" spans="1:14" ht="12.75">
      <c r="A42" s="233"/>
      <c r="B42" s="233"/>
      <c r="C42" s="235"/>
      <c r="D42" s="236"/>
      <c r="E42" s="233"/>
      <c r="F42" s="237"/>
      <c r="G42" s="233"/>
      <c r="H42" s="233"/>
      <c r="I42" s="233"/>
      <c r="J42" s="233"/>
      <c r="K42" s="233"/>
      <c r="L42" s="233"/>
      <c r="M42" s="233"/>
      <c r="N42" s="233"/>
    </row>
    <row r="43" spans="1:8" ht="12.75">
      <c r="A43" s="233"/>
      <c r="E43" s="238"/>
      <c r="H43" s="238"/>
    </row>
    <row r="44" spans="1:14" ht="18.75">
      <c r="A44" s="233"/>
      <c r="B44" s="239"/>
      <c r="E44" s="233"/>
      <c r="F44" s="237"/>
      <c r="G44" s="237"/>
      <c r="I44" s="233"/>
      <c r="K44" s="237"/>
      <c r="L44" s="233"/>
      <c r="M44" s="233"/>
      <c r="N44" s="233"/>
    </row>
  </sheetData>
  <mergeCells count="48">
    <mergeCell ref="K7:K8"/>
    <mergeCell ref="L7:L8"/>
    <mergeCell ref="A2:N2"/>
    <mergeCell ref="A3:N3"/>
    <mergeCell ref="G5:I5"/>
    <mergeCell ref="J5:L5"/>
    <mergeCell ref="M5:M8"/>
    <mergeCell ref="N5:N8"/>
    <mergeCell ref="H6:I6"/>
    <mergeCell ref="J6:J8"/>
    <mergeCell ref="K6:L6"/>
    <mergeCell ref="A27:B27"/>
    <mergeCell ref="A28:B28"/>
    <mergeCell ref="A35:B35"/>
    <mergeCell ref="A37:B37"/>
    <mergeCell ref="A29:B29"/>
    <mergeCell ref="A30:B30"/>
    <mergeCell ref="A34:B34"/>
    <mergeCell ref="A31:B31"/>
    <mergeCell ref="A33:B33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5:B8"/>
    <mergeCell ref="C5:C8"/>
    <mergeCell ref="D5:D8"/>
    <mergeCell ref="E5:E8"/>
    <mergeCell ref="F5:F8"/>
    <mergeCell ref="G6:G8"/>
    <mergeCell ref="H7:H8"/>
    <mergeCell ref="I7:I8"/>
    <mergeCell ref="A38:B38"/>
    <mergeCell ref="A40:B40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dcterms:created xsi:type="dcterms:W3CDTF">1996-10-08T23:32:33Z</dcterms:created>
  <dcterms:modified xsi:type="dcterms:W3CDTF">2021-07-12T13:27:23Z</dcterms:modified>
  <cp:category/>
  <cp:version/>
  <cp:contentType/>
  <cp:contentStatus/>
</cp:coreProperties>
</file>