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<sst xmlns="http://schemas.openxmlformats.org/spreadsheetml/2006/main" count="45" uniqueCount="38">
  <si>
    <t>в т. ч.</t>
  </si>
  <si>
    <t>в/з</t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</si>
  <si>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</si>
  <si>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</si>
  <si>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</si>
  <si>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</si>
  <si>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</si>
  <si>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</si>
  <si>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</si>
  <si>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споживачі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</si>
  <si>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</si>
  <si>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</si>
  <si>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</si>
  <si>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</si>
  <si>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загальна</t>
  </si>
  <si>
    <t>р/р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</si>
  <si>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</si>
  <si>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</si>
  <si>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</si>
  <si>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</si>
  <si>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</si>
  <si>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</si>
  <si>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</si>
  <si>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</si>
  <si>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</si>
  <si>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</si>
  <si>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</si>
  <si>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</si>
  <si>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</si>
  <si>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</si>
  <si>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</si>
  <si>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ОСББ з колект.дог.</t>
  </si>
  <si>
    <t>ЮРИДИЧНІ ОСОБИ</t>
  </si>
  <si>
    <t>ВСЬОГО</t>
  </si>
  <si>
    <t>заборгов. станом на 01.01.2021</t>
  </si>
  <si>
    <t>заборгов. станом на 01.09.2021</t>
  </si>
  <si>
    <t>нараховано за вересень 2021</t>
  </si>
  <si>
    <t>заборгов. станом на 01.10.2021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</si>
</sst>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6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7" fillId="3" borderId="3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4" fontId="7" fillId="3" borderId="8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right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4" fontId="1" fillId="3" borderId="12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1" fillId="3" borderId="10" xfId="18" applyNumberFormat="1" applyFont="1" applyFill="1" applyBorder="1" applyAlignment="1">
      <alignment horizontal="right" vertical="center" wrapText="1"/>
    </xf>
    <xf numFmtId="4" fontId="1" fillId="3" borderId="11" xfId="18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3" borderId="17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2" fillId="3" borderId="1" xfId="18" applyNumberFormat="1" applyFont="1" applyFill="1" applyBorder="1" applyAlignment="1">
      <alignment horizontal="right" vertical="center" wrapText="1"/>
    </xf>
    <xf numFmtId="4" fontId="7" fillId="0" borderId="2" xfId="18" applyNumberFormat="1" applyFont="1" applyBorder="1" applyAlignment="1">
      <alignment horizontal="right" vertical="center" wrapText="1"/>
    </xf>
    <xf numFmtId="4" fontId="7" fillId="0" borderId="2" xfId="18" applyNumberFormat="1" applyFont="1" applyFill="1" applyBorder="1" applyAlignment="1">
      <alignment horizontal="right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2" fillId="3" borderId="5" xfId="18" applyNumberFormat="1" applyFont="1" applyFill="1" applyBorder="1" applyAlignment="1">
      <alignment horizontal="right" vertical="center" wrapText="1"/>
    </xf>
    <xf numFmtId="4" fontId="7" fillId="0" borderId="3" xfId="18" applyNumberFormat="1" applyFont="1" applyBorder="1" applyAlignment="1">
      <alignment horizontal="right" vertical="center" wrapText="1"/>
    </xf>
    <xf numFmtId="4" fontId="7" fillId="0" borderId="3" xfId="18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" fontId="2" fillId="3" borderId="7" xfId="18" applyNumberFormat="1" applyFont="1" applyFill="1" applyBorder="1" applyAlignment="1">
      <alignment horizontal="right" vertical="center" wrapText="1"/>
    </xf>
    <xf numFmtId="4" fontId="7" fillId="0" borderId="8" xfId="18" applyNumberFormat="1" applyFont="1" applyBorder="1" applyAlignment="1">
      <alignment horizontal="right" vertical="center" wrapText="1"/>
    </xf>
    <xf numFmtId="4" fontId="7" fillId="0" borderId="8" xfId="18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3" borderId="13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" fontId="7" fillId="0" borderId="11" xfId="18" applyNumberFormat="1" applyFont="1" applyBorder="1" applyAlignment="1">
      <alignment horizontal="right" vertical="center" wrapText="1"/>
    </xf>
    <xf numFmtId="4" fontId="7" fillId="0" borderId="17" xfId="18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3" borderId="21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7" fillId="0" borderId="5" xfId="18" applyNumberFormat="1" applyFont="1" applyFill="1" applyBorder="1" applyAlignment="1">
      <alignment horizontal="right" vertical="center" wrapText="1"/>
    </xf>
    <xf numFmtId="4" fontId="4" fillId="4" borderId="8" xfId="0" applyNumberFormat="1" applyFont="1" applyFill="1" applyBorder="1" applyAlignment="1">
      <alignment horizontal="right" vertical="center" wrapText="1"/>
    </xf>
    <xf numFmtId="4" fontId="2" fillId="4" borderId="1" xfId="18" applyNumberFormat="1" applyFont="1" applyFill="1" applyBorder="1" applyAlignment="1">
      <alignment horizontal="right" vertical="center" wrapText="1"/>
    </xf>
    <xf numFmtId="4" fontId="10" fillId="4" borderId="8" xfId="0" applyNumberFormat="1" applyFont="1" applyFill="1" applyBorder="1" applyAlignment="1">
      <alignment horizontal="right" vertical="center" wrapText="1"/>
    </xf>
    <xf numFmtId="4" fontId="10" fillId="4" borderId="22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4" fontId="2" fillId="4" borderId="8" xfId="0" applyNumberFormat="1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" fontId="1" fillId="3" borderId="24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4" fontId="1" fillId="3" borderId="25" xfId="0" applyNumberFormat="1" applyFont="1" applyFill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Border="1" applyAlignment="1">
      <alignment horizontal="right" vertical="center" wrapText="1"/>
    </xf>
    <xf numFmtId="4" fontId="2" fillId="3" borderId="27" xfId="0" applyNumberFormat="1" applyFont="1" applyFill="1" applyBorder="1" applyAlignment="1">
      <alignment horizontal="right" vertical="center" wrapText="1"/>
    </xf>
    <xf numFmtId="4" fontId="7" fillId="0" borderId="26" xfId="18" applyNumberFormat="1" applyFont="1" applyBorder="1" applyAlignment="1">
      <alignment horizontal="right" vertical="center" wrapText="1"/>
    </xf>
    <xf numFmtId="4" fontId="7" fillId="0" borderId="28" xfId="18" applyNumberFormat="1" applyFont="1" applyBorder="1" applyAlignment="1">
      <alignment horizontal="right" vertical="center" wrapText="1"/>
    </xf>
    <xf numFmtId="4" fontId="2" fillId="3" borderId="26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29" xfId="18" applyNumberFormat="1" applyFont="1" applyBorder="1" applyAlignment="1">
      <alignment horizontal="right" vertical="center" wrapText="1"/>
    </xf>
    <xf numFmtId="4" fontId="10" fillId="0" borderId="30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" fillId="2" borderId="25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1" fillId="3" borderId="20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7" fillId="0" borderId="32" xfId="0" applyNumberFormat="1" applyFont="1" applyFill="1" applyBorder="1" applyAlignment="1">
      <alignment horizontal="right" vertical="center"/>
    </xf>
    <xf numFmtId="4" fontId="7" fillId="0" borderId="33" xfId="0" applyNumberFormat="1" applyFont="1" applyFill="1" applyBorder="1" applyAlignment="1">
      <alignment horizontal="right" vertical="center"/>
    </xf>
    <xf numFmtId="4" fontId="7" fillId="0" borderId="29" xfId="0" applyNumberFormat="1" applyFont="1" applyFill="1" applyBorder="1" applyAlignment="1">
      <alignment horizontal="right" vertical="center"/>
    </xf>
    <xf numFmtId="4" fontId="4" fillId="0" borderId="23" xfId="0" applyNumberFormat="1" applyFont="1" applyFill="1" applyBorder="1" applyAlignment="1">
      <alignment horizontal="right" vertical="center" wrapText="1"/>
    </xf>
    <xf numFmtId="4" fontId="2" fillId="2" borderId="34" xfId="0" applyNumberFormat="1" applyFont="1" applyFill="1" applyBorder="1" applyAlignment="1">
      <alignment horizontal="right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36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4" fontId="1" fillId="2" borderId="37" xfId="0" applyNumberFormat="1" applyFont="1" applyFill="1" applyBorder="1" applyAlignment="1">
      <alignment horizontal="right" vertical="center" wrapText="1"/>
    </xf>
    <xf numFmtId="4" fontId="1" fillId="3" borderId="38" xfId="0" applyNumberFormat="1" applyFont="1" applyFill="1" applyBorder="1" applyAlignment="1">
      <alignment horizontal="right" vertical="center" wrapText="1"/>
    </xf>
    <xf numFmtId="4" fontId="4" fillId="2" borderId="31" xfId="0" applyNumberFormat="1" applyFont="1" applyFill="1" applyBorder="1" applyAlignment="1">
      <alignment horizontal="right" vertical="center" wrapText="1"/>
    </xf>
    <xf numFmtId="4" fontId="1" fillId="2" borderId="39" xfId="0" applyNumberFormat="1" applyFont="1" applyFill="1" applyBorder="1" applyAlignment="1">
      <alignment horizontal="right" vertical="center" wrapText="1"/>
    </xf>
    <xf numFmtId="4" fontId="2" fillId="2" borderId="40" xfId="0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2" fillId="4" borderId="36" xfId="0" applyNumberFormat="1" applyFont="1" applyFill="1" applyBorder="1" applyAlignment="1">
      <alignment horizontal="right" vertical="center" wrapText="1"/>
    </xf>
    <xf numFmtId="4" fontId="7" fillId="4" borderId="7" xfId="18" applyNumberFormat="1" applyFont="1" applyFill="1" applyBorder="1" applyAlignment="1">
      <alignment horizontal="right" vertical="center" wrapText="1"/>
    </xf>
    <xf numFmtId="4" fontId="7" fillId="4" borderId="8" xfId="0" applyNumberFormat="1" applyFont="1" applyFill="1" applyBorder="1" applyAlignment="1">
      <alignment horizontal="right" vertical="center" wrapText="1"/>
    </xf>
    <xf numFmtId="4" fontId="7" fillId="0" borderId="26" xfId="0" applyNumberFormat="1" applyFont="1" applyBorder="1" applyAlignment="1">
      <alignment horizontal="right" vertical="center" wrapText="1"/>
    </xf>
    <xf numFmtId="4" fontId="7" fillId="0" borderId="41" xfId="0" applyNumberFormat="1" applyFont="1" applyBorder="1" applyAlignment="1">
      <alignment horizontal="right" vertical="center" wrapText="1"/>
    </xf>
    <xf numFmtId="4" fontId="2" fillId="3" borderId="41" xfId="0" applyNumberFormat="1" applyFont="1" applyFill="1" applyBorder="1" applyAlignment="1">
      <alignment horizontal="right" vertical="center" wrapText="1"/>
    </xf>
    <xf numFmtId="4" fontId="7" fillId="0" borderId="42" xfId="0" applyNumberFormat="1" applyFont="1" applyBorder="1" applyAlignment="1">
      <alignment horizontal="right" vertical="center" wrapText="1"/>
    </xf>
    <xf numFmtId="4" fontId="10" fillId="0" borderId="43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1" fillId="2" borderId="26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2" fillId="0" borderId="34" xfId="0" applyNumberFormat="1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2" fillId="0" borderId="19" xfId="18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" fillId="2" borderId="42" xfId="0" applyNumberFormat="1" applyFont="1" applyFill="1" applyBorder="1" applyAlignment="1">
      <alignment horizontal="right" vertical="center" wrapText="1"/>
    </xf>
    <xf numFmtId="4" fontId="12" fillId="0" borderId="44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12" fillId="0" borderId="38" xfId="18" applyNumberFormat="1" applyFont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Border="1" applyAlignment="1">
      <alignment horizontal="right" vertical="center" wrapText="1"/>
    </xf>
    <xf numFmtId="4" fontId="12" fillId="0" borderId="42" xfId="0" applyNumberFormat="1" applyFont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25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5" fillId="0" borderId="0" xfId="0" applyFont="1" applyAlignment="1">
      <alignment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  <sheetName val="10.2020"/>
      <sheetName val="11.2020"/>
      <sheetName val="12.2020опер."/>
      <sheetName val="12.2020"/>
      <sheetName val="01.2021"/>
      <sheetName val="02.2021"/>
      <sheetName val="03.2021"/>
      <sheetName val="04.2021"/>
      <sheetName val="05.2021"/>
      <sheetName val="06.2021"/>
      <sheetName val="07.2021"/>
      <sheetName val="08.2021"/>
      <sheetName val="09.2021"/>
    </sheetNames>
    <sheetDataSet>
      <sheetData sheetId="17">
        <row r="16">
          <cell r="F16">
            <v>0</v>
          </cell>
          <cell r="O16">
            <v>0</v>
          </cell>
        </row>
        <row r="17">
          <cell r="F17">
            <v>0</v>
          </cell>
          <cell r="O17">
            <v>0</v>
          </cell>
        </row>
        <row r="18">
          <cell r="F18">
            <v>0</v>
          </cell>
          <cell r="O18">
            <v>0</v>
          </cell>
        </row>
        <row r="19">
          <cell r="F19">
            <v>0</v>
          </cell>
          <cell r="O19">
            <v>0</v>
          </cell>
        </row>
        <row r="21">
          <cell r="F21">
            <v>0</v>
          </cell>
          <cell r="O21">
            <v>0</v>
          </cell>
        </row>
        <row r="22">
          <cell r="F22">
            <v>0</v>
          </cell>
          <cell r="O22">
            <v>0</v>
          </cell>
        </row>
        <row r="23">
          <cell r="F23">
            <v>0</v>
          </cell>
          <cell r="O23">
            <v>0</v>
          </cell>
        </row>
      </sheetData>
      <sheetData sheetId="20">
        <row r="28">
          <cell r="S28">
            <v>387802.05</v>
          </cell>
        </row>
        <row r="30">
          <cell r="S30">
            <v>-387802.05</v>
          </cell>
        </row>
      </sheetData>
      <sheetData sheetId="24">
        <row r="9">
          <cell r="F9">
            <v>5047522.9</v>
          </cell>
          <cell r="O9">
            <v>5434491.57</v>
          </cell>
        </row>
        <row r="10">
          <cell r="F10">
            <v>215765.5</v>
          </cell>
          <cell r="O10">
            <v>200434.34</v>
          </cell>
        </row>
        <row r="11">
          <cell r="F11">
            <v>1165911.68</v>
          </cell>
          <cell r="O11">
            <v>1015028.45</v>
          </cell>
        </row>
        <row r="12">
          <cell r="F12">
            <v>1781400.69</v>
          </cell>
          <cell r="O12">
            <v>1565633.5499999996</v>
          </cell>
        </row>
        <row r="24">
          <cell r="F24">
            <v>86283.11</v>
          </cell>
          <cell r="O24">
            <v>105647.67000000001</v>
          </cell>
        </row>
        <row r="28">
          <cell r="F28">
            <v>108437114.08000001</v>
          </cell>
          <cell r="O28">
            <v>102025971.24</v>
          </cell>
          <cell r="P28">
            <v>1643307.2</v>
          </cell>
        </row>
        <row r="29">
          <cell r="F29">
            <v>9934821.77</v>
          </cell>
          <cell r="O29">
            <v>8390544.32</v>
          </cell>
        </row>
        <row r="30">
          <cell r="F30">
            <v>3009899.95</v>
          </cell>
          <cell r="O30">
            <v>2781769.15</v>
          </cell>
        </row>
        <row r="31">
          <cell r="F31">
            <v>385670.54999999993</v>
          </cell>
          <cell r="O31">
            <v>316927.82</v>
          </cell>
        </row>
        <row r="34">
          <cell r="F34">
            <v>1216033.48</v>
          </cell>
          <cell r="O34">
            <v>1162365.52</v>
          </cell>
          <cell r="P34">
            <v>37771.08</v>
          </cell>
        </row>
        <row r="35">
          <cell r="F35">
            <v>389396.79000000004</v>
          </cell>
          <cell r="O35">
            <v>390318.69</v>
          </cell>
        </row>
        <row r="37">
          <cell r="F37">
            <v>69327293.92999999</v>
          </cell>
          <cell r="O37">
            <v>70358810.46</v>
          </cell>
          <cell r="P37">
            <v>879414.84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workbookViewId="0" topLeftCell="A1">
      <selection activeCell="N26" sqref="N26"/>
    </sheetView>
  </sheetViews>
  <sheetFormatPr defaultColWidth="9.140625" defaultRowHeight="12.75"/>
  <cols>
    <col min="3" max="3" width="18.57421875" style="0" customWidth="1"/>
    <col min="4" max="5" width="17.421875" style="0" customWidth="1"/>
    <col min="6" max="6" width="19.7109375" style="0" customWidth="1"/>
    <col min="7" max="7" width="17.7109375" style="0" customWidth="1"/>
    <col min="8" max="8" width="18.28125" style="0" customWidth="1"/>
    <col min="9" max="9" width="14.8515625" style="0" customWidth="1"/>
    <col min="10" max="10" width="18.421875" style="0" customWidth="1"/>
    <col min="11" max="11" width="19.7109375" style="0" customWidth="1"/>
    <col min="12" max="12" width="17.28125" style="0" customWidth="1"/>
    <col min="13" max="13" width="14.7109375" style="0" customWidth="1"/>
    <col min="14" max="14" width="20.00390625" style="0" customWidth="1"/>
  </cols>
  <sheetData>
    <row r="1" spans="1:14" ht="12.75" customHeight="1" thickBot="1">
      <c r="A1" s="186" t="s">
        <v>9</v>
      </c>
      <c r="B1" s="187"/>
      <c r="C1" s="192" t="s">
        <v>34</v>
      </c>
      <c r="D1" s="192" t="s">
        <v>35</v>
      </c>
      <c r="E1" s="195" t="s">
        <v>36</v>
      </c>
      <c r="F1" s="182" t="s">
        <v>10</v>
      </c>
      <c r="G1" s="198" t="s">
        <v>11</v>
      </c>
      <c r="H1" s="199"/>
      <c r="I1" s="199"/>
      <c r="J1" s="198" t="s">
        <v>12</v>
      </c>
      <c r="K1" s="185"/>
      <c r="L1" s="185"/>
      <c r="M1" s="200" t="s">
        <v>13</v>
      </c>
      <c r="N1" s="177" t="s">
        <v>37</v>
      </c>
    </row>
    <row r="2" spans="1:14" ht="19.5" thickBot="1">
      <c r="A2" s="188"/>
      <c r="B2" s="189"/>
      <c r="C2" s="193"/>
      <c r="D2" s="193"/>
      <c r="E2" s="196"/>
      <c r="F2" s="183"/>
      <c r="G2" s="177" t="s">
        <v>14</v>
      </c>
      <c r="H2" s="180" t="s">
        <v>0</v>
      </c>
      <c r="I2" s="181"/>
      <c r="J2" s="182" t="s">
        <v>14</v>
      </c>
      <c r="K2" s="180" t="s">
        <v>0</v>
      </c>
      <c r="L2" s="185"/>
      <c r="M2" s="201"/>
      <c r="N2" s="178"/>
    </row>
    <row r="3" spans="1:14" ht="18.75" customHeight="1">
      <c r="A3" s="188"/>
      <c r="B3" s="189"/>
      <c r="C3" s="193"/>
      <c r="D3" s="193"/>
      <c r="E3" s="196"/>
      <c r="F3" s="183"/>
      <c r="G3" s="178"/>
      <c r="H3" s="175" t="s">
        <v>15</v>
      </c>
      <c r="I3" s="175" t="s">
        <v>1</v>
      </c>
      <c r="J3" s="183"/>
      <c r="K3" s="175" t="s">
        <v>15</v>
      </c>
      <c r="L3" s="175" t="s">
        <v>1</v>
      </c>
      <c r="M3" s="201"/>
      <c r="N3" s="178"/>
    </row>
    <row r="4" spans="1:14" ht="13.5" customHeight="1" thickBot="1">
      <c r="A4" s="190"/>
      <c r="B4" s="191"/>
      <c r="C4" s="194"/>
      <c r="D4" s="194"/>
      <c r="E4" s="197"/>
      <c r="F4" s="184"/>
      <c r="G4" s="179"/>
      <c r="H4" s="176"/>
      <c r="I4" s="176"/>
      <c r="J4" s="184"/>
      <c r="K4" s="176"/>
      <c r="L4" s="176"/>
      <c r="M4" s="202"/>
      <c r="N4" s="179"/>
    </row>
    <row r="5" spans="1:14" ht="15.75">
      <c r="A5" s="203" t="s">
        <v>16</v>
      </c>
      <c r="B5" s="204"/>
      <c r="C5" s="1">
        <v>1362860.73</v>
      </c>
      <c r="D5" s="9">
        <v>975892.06</v>
      </c>
      <c r="E5" s="117">
        <v>759001.02</v>
      </c>
      <c r="F5" s="2">
        <f>E5+'[1]08.2021'!F9</f>
        <v>5806523.92</v>
      </c>
      <c r="G5" s="3">
        <f>SUM(H5:I5)</f>
        <v>429023.1</v>
      </c>
      <c r="H5" s="4">
        <v>429023.1</v>
      </c>
      <c r="I5" s="5"/>
      <c r="J5" s="2">
        <f>SUM(K5:L5)</f>
        <v>5863514.67</v>
      </c>
      <c r="K5" s="6">
        <f>H5+'[1]08.2021'!O9</f>
        <v>5863514.67</v>
      </c>
      <c r="L5" s="7"/>
      <c r="M5" s="8"/>
      <c r="N5" s="9">
        <f>C5+F5-J5</f>
        <v>1305869.9800000004</v>
      </c>
    </row>
    <row r="6" spans="1:14" ht="15.75">
      <c r="A6" s="205" t="s">
        <v>17</v>
      </c>
      <c r="B6" s="206"/>
      <c r="C6" s="10">
        <v>2573.88</v>
      </c>
      <c r="D6" s="9">
        <v>17905.04</v>
      </c>
      <c r="E6" s="118">
        <v>28416.88</v>
      </c>
      <c r="F6" s="2">
        <f>E6+'[1]08.2021'!F10</f>
        <v>244182.38</v>
      </c>
      <c r="G6" s="3">
        <f>SUM(H6:I6)</f>
        <v>22195.15</v>
      </c>
      <c r="H6" s="11">
        <v>22195.15</v>
      </c>
      <c r="I6" s="12"/>
      <c r="J6" s="2">
        <f>SUM(K6:L6)</f>
        <v>222629.49</v>
      </c>
      <c r="K6" s="6">
        <f>H6+'[1]08.2021'!O10</f>
        <v>222629.49</v>
      </c>
      <c r="L6" s="13"/>
      <c r="M6" s="14"/>
      <c r="N6" s="15">
        <f>C6+F6-J6</f>
        <v>24126.77000000002</v>
      </c>
    </row>
    <row r="7" spans="1:14" ht="15.75">
      <c r="A7" s="205" t="s">
        <v>18</v>
      </c>
      <c r="B7" s="206"/>
      <c r="C7" s="10">
        <v>-92533.71</v>
      </c>
      <c r="D7" s="9">
        <v>58349.52</v>
      </c>
      <c r="E7" s="118">
        <v>148646.71</v>
      </c>
      <c r="F7" s="2">
        <f>E7+'[1]08.2021'!F11</f>
        <v>1314558.39</v>
      </c>
      <c r="G7" s="3">
        <f>SUM(H7:I7)</f>
        <v>152264.66</v>
      </c>
      <c r="H7" s="11">
        <v>152264.66</v>
      </c>
      <c r="I7" s="16"/>
      <c r="J7" s="2">
        <f>SUM(K7:L7)</f>
        <v>1167293.1099999999</v>
      </c>
      <c r="K7" s="6">
        <f>H7+'[1]08.2021'!O11</f>
        <v>1167293.1099999999</v>
      </c>
      <c r="L7" s="13"/>
      <c r="M7" s="14"/>
      <c r="N7" s="15">
        <f>C7+F7-J7</f>
        <v>54731.570000000065</v>
      </c>
    </row>
    <row r="8" spans="1:14" ht="16.5" thickBot="1">
      <c r="A8" s="207" t="s">
        <v>19</v>
      </c>
      <c r="B8" s="208"/>
      <c r="C8" s="17">
        <v>-61268.16</v>
      </c>
      <c r="D8" s="9">
        <v>154498.98</v>
      </c>
      <c r="E8" s="119">
        <v>277272.84</v>
      </c>
      <c r="F8" s="2">
        <f>E8+'[1]08.2021'!F12</f>
        <v>2058673.53</v>
      </c>
      <c r="G8" s="18">
        <f>SUM(H8:I8)</f>
        <v>208197.2</v>
      </c>
      <c r="H8" s="19">
        <v>208197.2</v>
      </c>
      <c r="I8" s="20"/>
      <c r="J8" s="2">
        <f>SUM(K8:L8)</f>
        <v>1773830.7499999995</v>
      </c>
      <c r="K8" s="6">
        <f>H8+'[1]08.2021'!O12</f>
        <v>1773830.7499999995</v>
      </c>
      <c r="L8" s="21"/>
      <c r="M8" s="22"/>
      <c r="N8" s="23">
        <f>C8+F8-J8</f>
        <v>223574.62000000058</v>
      </c>
    </row>
    <row r="9" spans="1:14" ht="20.25" thickBot="1">
      <c r="A9" s="209" t="s">
        <v>2</v>
      </c>
      <c r="B9" s="210"/>
      <c r="C9" s="24">
        <f>SUM(C5:C8)</f>
        <v>1211632.74</v>
      </c>
      <c r="D9" s="25">
        <f>SUM(D5:D8)</f>
        <v>1206645.6</v>
      </c>
      <c r="E9" s="28">
        <f>SUM(E5:E8)</f>
        <v>1213337.45</v>
      </c>
      <c r="F9" s="26">
        <f>SUM(F5:F8)</f>
        <v>9423938.219999999</v>
      </c>
      <c r="G9" s="27">
        <f>SUM(H9:I9)</f>
        <v>811680.1100000001</v>
      </c>
      <c r="H9" s="25">
        <f aca="true" t="shared" si="0" ref="H9:N9">SUM(H5:H8)</f>
        <v>811680.1100000001</v>
      </c>
      <c r="I9" s="25">
        <f t="shared" si="0"/>
        <v>0</v>
      </c>
      <c r="J9" s="26">
        <f t="shared" si="0"/>
        <v>9027268.02</v>
      </c>
      <c r="K9" s="25">
        <f t="shared" si="0"/>
        <v>9027268.02</v>
      </c>
      <c r="L9" s="25">
        <f t="shared" si="0"/>
        <v>0</v>
      </c>
      <c r="M9" s="25">
        <f t="shared" si="0"/>
        <v>0</v>
      </c>
      <c r="N9" s="25">
        <f t="shared" si="0"/>
        <v>1608302.940000001</v>
      </c>
    </row>
    <row r="10" spans="1:14" ht="15.75" thickBot="1">
      <c r="A10" s="211" t="s">
        <v>3</v>
      </c>
      <c r="B10" s="212"/>
      <c r="C10" s="29"/>
      <c r="D10" s="31"/>
      <c r="E10" s="120"/>
      <c r="F10" s="30"/>
      <c r="G10" s="31"/>
      <c r="H10" s="32"/>
      <c r="I10" s="32"/>
      <c r="J10" s="30"/>
      <c r="K10" s="32"/>
      <c r="L10" s="33"/>
      <c r="M10" s="32"/>
      <c r="N10" s="34"/>
    </row>
    <row r="11" spans="1:14" ht="20.25" thickBot="1">
      <c r="A11" s="209" t="s">
        <v>20</v>
      </c>
      <c r="B11" s="210"/>
      <c r="C11" s="37">
        <f aca="true" t="shared" si="1" ref="C11:L11">SUM(C12:C14)</f>
        <v>0</v>
      </c>
      <c r="D11" s="25">
        <f t="shared" si="1"/>
        <v>0</v>
      </c>
      <c r="E11" s="27">
        <f t="shared" si="1"/>
        <v>0</v>
      </c>
      <c r="F11" s="26">
        <f t="shared" si="1"/>
        <v>0</v>
      </c>
      <c r="G11" s="35">
        <f t="shared" si="1"/>
        <v>0</v>
      </c>
      <c r="H11" s="36">
        <f t="shared" si="1"/>
        <v>0</v>
      </c>
      <c r="I11" s="36">
        <f t="shared" si="1"/>
        <v>0</v>
      </c>
      <c r="J11" s="37">
        <f t="shared" si="1"/>
        <v>0</v>
      </c>
      <c r="K11" s="25">
        <f t="shared" si="1"/>
        <v>0</v>
      </c>
      <c r="L11" s="38">
        <f t="shared" si="1"/>
        <v>0</v>
      </c>
      <c r="M11" s="25">
        <v>0</v>
      </c>
      <c r="N11" s="25">
        <f>SUM(N12:N14)</f>
        <v>0</v>
      </c>
    </row>
    <row r="12" spans="1:14" ht="15.75">
      <c r="A12" s="213" t="s">
        <v>4</v>
      </c>
      <c r="B12" s="214"/>
      <c r="C12" s="121">
        <v>0</v>
      </c>
      <c r="D12" s="9">
        <v>0</v>
      </c>
      <c r="E12" s="39">
        <v>0</v>
      </c>
      <c r="F12" s="2">
        <f>E12+'[1]01.2021'!F16</f>
        <v>0</v>
      </c>
      <c r="G12" s="40">
        <f>SUM(H12:I12)</f>
        <v>0</v>
      </c>
      <c r="H12" s="41">
        <v>0</v>
      </c>
      <c r="I12" s="42"/>
      <c r="J12" s="89">
        <f>SUM(K12:L12)</f>
        <v>0</v>
      </c>
      <c r="K12" s="44">
        <f>H12+'[1]01.2021'!O16</f>
        <v>0</v>
      </c>
      <c r="L12" s="45"/>
      <c r="M12" s="44"/>
      <c r="N12" s="9">
        <f>C12+F12-J12+M12</f>
        <v>0</v>
      </c>
    </row>
    <row r="13" spans="1:14" ht="15.75">
      <c r="A13" s="215" t="s">
        <v>21</v>
      </c>
      <c r="B13" s="216"/>
      <c r="C13" s="122">
        <v>0</v>
      </c>
      <c r="D13" s="15">
        <v>0</v>
      </c>
      <c r="E13" s="47">
        <v>0</v>
      </c>
      <c r="F13" s="2">
        <f>E13+'[1]01.2021'!F17</f>
        <v>0</v>
      </c>
      <c r="G13" s="48">
        <f>SUM(H13:I13)</f>
        <v>0</v>
      </c>
      <c r="H13" s="49">
        <v>0</v>
      </c>
      <c r="I13" s="50"/>
      <c r="J13" s="2">
        <f>SUM(K13:L13)</f>
        <v>0</v>
      </c>
      <c r="K13" s="44">
        <f>H13+'[1]01.2021'!O17</f>
        <v>0</v>
      </c>
      <c r="L13" s="45"/>
      <c r="M13" s="16"/>
      <c r="N13" s="9">
        <f>C13+F13-J13+M13</f>
        <v>0</v>
      </c>
    </row>
    <row r="14" spans="1:14" ht="16.5" thickBot="1">
      <c r="A14" s="217" t="s">
        <v>22</v>
      </c>
      <c r="B14" s="218"/>
      <c r="C14" s="123">
        <v>0</v>
      </c>
      <c r="D14" s="23">
        <v>0</v>
      </c>
      <c r="E14" s="51">
        <v>0</v>
      </c>
      <c r="F14" s="2">
        <f>E14+'[1]01.2021'!F18</f>
        <v>0</v>
      </c>
      <c r="G14" s="52">
        <f>SUM(H14:I14)</f>
        <v>0</v>
      </c>
      <c r="H14" s="53">
        <v>0</v>
      </c>
      <c r="I14" s="54"/>
      <c r="J14" s="124">
        <f>SUM(K14:L14)</f>
        <v>0</v>
      </c>
      <c r="K14" s="44">
        <f>H14+'[1]01.2021'!O18</f>
        <v>0</v>
      </c>
      <c r="L14" s="55"/>
      <c r="M14" s="20"/>
      <c r="N14" s="56">
        <f>C14+F14-J14+M14</f>
        <v>0</v>
      </c>
    </row>
    <row r="15" spans="1:14" ht="16.5" thickBot="1">
      <c r="A15" s="219" t="s">
        <v>5</v>
      </c>
      <c r="B15" s="220"/>
      <c r="C15" s="125"/>
      <c r="D15" s="126"/>
      <c r="E15" s="58">
        <v>0</v>
      </c>
      <c r="F15" s="2">
        <f>E15+'[1]01.2021'!F19</f>
        <v>0</v>
      </c>
      <c r="G15" s="52">
        <f>SUM(H15:I15)</f>
        <v>0</v>
      </c>
      <c r="H15" s="59">
        <v>0</v>
      </c>
      <c r="I15" s="60"/>
      <c r="J15" s="57"/>
      <c r="K15" s="44">
        <f>H15+'[1]01.2021'!O19</f>
        <v>0</v>
      </c>
      <c r="L15" s="62"/>
      <c r="M15" s="61"/>
      <c r="N15" s="63"/>
    </row>
    <row r="16" spans="1:14" ht="20.25" thickBot="1">
      <c r="A16" s="221" t="s">
        <v>23</v>
      </c>
      <c r="B16" s="222"/>
      <c r="C16" s="127">
        <f aca="true" t="shared" si="2" ref="C16:H16">SUM(C17:C20)</f>
        <v>94453.81</v>
      </c>
      <c r="D16" s="65">
        <f t="shared" si="2"/>
        <v>75089.25</v>
      </c>
      <c r="E16" s="128">
        <f t="shared" si="2"/>
        <v>11090.58</v>
      </c>
      <c r="F16" s="26">
        <f t="shared" si="2"/>
        <v>97373.69</v>
      </c>
      <c r="G16" s="25">
        <f t="shared" si="2"/>
        <v>0</v>
      </c>
      <c r="H16" s="65">
        <f t="shared" si="2"/>
        <v>0</v>
      </c>
      <c r="I16" s="65">
        <f>SUM(I17:I19)</f>
        <v>0</v>
      </c>
      <c r="J16" s="64">
        <f>SUM(J17:J20)</f>
        <v>105647.67000000001</v>
      </c>
      <c r="K16" s="25">
        <f>SUM(K17:K20)</f>
        <v>105647.67000000001</v>
      </c>
      <c r="L16" s="65">
        <f>SUM(L17:L19)</f>
        <v>0</v>
      </c>
      <c r="M16" s="65">
        <f>SUM(M17:M19)</f>
        <v>0</v>
      </c>
      <c r="N16" s="65">
        <f>SUM(N17:N20)</f>
        <v>86179.82999999999</v>
      </c>
    </row>
    <row r="17" spans="1:14" ht="15.75">
      <c r="A17" s="213" t="s">
        <v>4</v>
      </c>
      <c r="B17" s="214"/>
      <c r="C17" s="121">
        <v>0</v>
      </c>
      <c r="D17" s="9">
        <v>0</v>
      </c>
      <c r="E17" s="6">
        <v>0</v>
      </c>
      <c r="F17" s="2">
        <f>E17+'[1]01.2021'!F21</f>
        <v>0</v>
      </c>
      <c r="G17" s="40">
        <f>SUM(H17:I17)</f>
        <v>0</v>
      </c>
      <c r="H17" s="41">
        <v>0</v>
      </c>
      <c r="I17" s="41"/>
      <c r="J17" s="43">
        <f>SUM(K17:L17)</f>
        <v>0</v>
      </c>
      <c r="K17" s="66">
        <f>H17+'[1]01.2021'!O21</f>
        <v>0</v>
      </c>
      <c r="L17" s="67"/>
      <c r="M17" s="68"/>
      <c r="N17" s="9">
        <f>C17+F17-J17</f>
        <v>0</v>
      </c>
    </row>
    <row r="18" spans="1:14" ht="15.75">
      <c r="A18" s="215" t="s">
        <v>21</v>
      </c>
      <c r="B18" s="216"/>
      <c r="C18" s="122">
        <v>0</v>
      </c>
      <c r="D18" s="15">
        <v>0</v>
      </c>
      <c r="E18" s="69">
        <v>0</v>
      </c>
      <c r="F18" s="2">
        <f>E18+'[1]01.2021'!F22</f>
        <v>0</v>
      </c>
      <c r="G18" s="40">
        <f>SUM(H18:I18)</f>
        <v>0</v>
      </c>
      <c r="H18" s="49">
        <v>0</v>
      </c>
      <c r="I18" s="49"/>
      <c r="J18" s="43">
        <f>SUM(K18:L18)</f>
        <v>0</v>
      </c>
      <c r="K18" s="66">
        <f>H18+'[1]01.2021'!O22</f>
        <v>0</v>
      </c>
      <c r="L18" s="67"/>
      <c r="M18" s="70"/>
      <c r="N18" s="9">
        <f>C18+F18-J18</f>
        <v>0</v>
      </c>
    </row>
    <row r="19" spans="1:14" ht="15.75">
      <c r="A19" s="215" t="s">
        <v>24</v>
      </c>
      <c r="B19" s="216"/>
      <c r="C19" s="122">
        <v>0</v>
      </c>
      <c r="D19" s="15">
        <v>0</v>
      </c>
      <c r="E19" s="71">
        <v>0</v>
      </c>
      <c r="F19" s="2">
        <f>E19+'[1]01.2021'!F23</f>
        <v>0</v>
      </c>
      <c r="G19" s="40">
        <f>SUM(H19:I19)</f>
        <v>0</v>
      </c>
      <c r="H19" s="49">
        <v>0</v>
      </c>
      <c r="I19" s="49"/>
      <c r="J19" s="43">
        <f>SUM(K19:L19)</f>
        <v>0</v>
      </c>
      <c r="K19" s="66">
        <f>H19+'[1]01.2021'!O23</f>
        <v>0</v>
      </c>
      <c r="L19" s="67"/>
      <c r="M19" s="70"/>
      <c r="N19" s="9">
        <f>C19+F19-J19</f>
        <v>0</v>
      </c>
    </row>
    <row r="20" spans="1:14" ht="16.5" thickBot="1">
      <c r="A20" s="223" t="s">
        <v>6</v>
      </c>
      <c r="B20" s="224"/>
      <c r="C20" s="134">
        <v>94453.81</v>
      </c>
      <c r="D20" s="72">
        <v>75089.25</v>
      </c>
      <c r="E20" s="135">
        <v>11090.58</v>
      </c>
      <c r="F20" s="2">
        <f>E20+'[1]08.2021'!F24</f>
        <v>97373.69</v>
      </c>
      <c r="G20" s="73">
        <f>H20</f>
        <v>0</v>
      </c>
      <c r="H20" s="136"/>
      <c r="I20" s="74"/>
      <c r="J20" s="76">
        <f>SUM(K20:M20)</f>
        <v>105647.67000000001</v>
      </c>
      <c r="K20" s="159">
        <f>H20+'[1]08.2021'!O24</f>
        <v>105647.67000000001</v>
      </c>
      <c r="L20" s="75"/>
      <c r="M20" s="74"/>
      <c r="N20" s="77">
        <f>C20+F20-J20</f>
        <v>86179.82999999999</v>
      </c>
    </row>
    <row r="21" spans="1:14" ht="20.25" thickBot="1">
      <c r="A21" s="209" t="s">
        <v>25</v>
      </c>
      <c r="B21" s="210"/>
      <c r="C21" s="37">
        <f>C9+C11+C16</f>
        <v>1306086.55</v>
      </c>
      <c r="D21" s="25">
        <f aca="true" t="shared" si="3" ref="D21:N21">D9+D11+D16</f>
        <v>1281734.85</v>
      </c>
      <c r="E21" s="28">
        <f t="shared" si="3"/>
        <v>1224428.03</v>
      </c>
      <c r="F21" s="26">
        <f t="shared" si="3"/>
        <v>9521311.909999998</v>
      </c>
      <c r="G21" s="25">
        <f t="shared" si="3"/>
        <v>811680.1100000001</v>
      </c>
      <c r="H21" s="27">
        <f t="shared" si="3"/>
        <v>811680.1100000001</v>
      </c>
      <c r="I21" s="25">
        <f t="shared" si="3"/>
        <v>0</v>
      </c>
      <c r="J21" s="26">
        <f t="shared" si="3"/>
        <v>9132915.69</v>
      </c>
      <c r="K21" s="27">
        <f t="shared" si="3"/>
        <v>9132915.69</v>
      </c>
      <c r="L21" s="25">
        <f t="shared" si="3"/>
        <v>0</v>
      </c>
      <c r="M21" s="27">
        <f t="shared" si="3"/>
        <v>0</v>
      </c>
      <c r="N21" s="25">
        <f t="shared" si="3"/>
        <v>1694482.7700000012</v>
      </c>
    </row>
    <row r="22" spans="1:14" ht="14.25" thickBot="1">
      <c r="A22" s="225"/>
      <c r="B22" s="226"/>
      <c r="C22" s="129"/>
      <c r="D22" s="80"/>
      <c r="E22" s="79"/>
      <c r="F22" s="78"/>
      <c r="G22" s="80"/>
      <c r="H22" s="81"/>
      <c r="I22" s="82"/>
      <c r="J22" s="78"/>
      <c r="K22" s="82"/>
      <c r="L22" s="83"/>
      <c r="M22" s="82"/>
      <c r="N22" s="84"/>
    </row>
    <row r="23" spans="1:14" ht="20.25" thickBot="1">
      <c r="A23" s="227" t="s">
        <v>26</v>
      </c>
      <c r="B23" s="228"/>
      <c r="C23" s="130">
        <f>SUM(C24:C26)</f>
        <v>36928179.18</v>
      </c>
      <c r="D23" s="87">
        <f>SUM(D24:D26)</f>
        <v>43468423.07</v>
      </c>
      <c r="E23" s="87">
        <f aca="true" t="shared" si="4" ref="E23:N23">SUM(E24:E26)</f>
        <v>14638025.06</v>
      </c>
      <c r="F23" s="87">
        <f t="shared" si="4"/>
        <v>136019860.86</v>
      </c>
      <c r="G23" s="87">
        <f t="shared" si="4"/>
        <v>16172849.309999999</v>
      </c>
      <c r="H23" s="87">
        <f t="shared" si="4"/>
        <v>15943388.149999999</v>
      </c>
      <c r="I23" s="87">
        <f t="shared" si="4"/>
        <v>229461.16</v>
      </c>
      <c r="J23" s="87">
        <f t="shared" si="4"/>
        <v>131014441.21999998</v>
      </c>
      <c r="K23" s="87">
        <f t="shared" si="4"/>
        <v>129141672.85999998</v>
      </c>
      <c r="L23" s="87">
        <f t="shared" si="4"/>
        <v>1872768.3599999999</v>
      </c>
      <c r="M23" s="87">
        <f t="shared" si="4"/>
        <v>0</v>
      </c>
      <c r="N23" s="87">
        <f t="shared" si="4"/>
        <v>41933598.82000003</v>
      </c>
    </row>
    <row r="24" spans="1:14" ht="16.5" thickBot="1">
      <c r="A24" s="229" t="s">
        <v>27</v>
      </c>
      <c r="B24" s="230"/>
      <c r="C24" s="131">
        <v>34489667.76</v>
      </c>
      <c r="D24" s="94">
        <v>38869701.35</v>
      </c>
      <c r="E24" s="90">
        <v>13227077.73</v>
      </c>
      <c r="F24" s="89">
        <f>E24+'[1]08.2021'!F28</f>
        <v>121664191.81000002</v>
      </c>
      <c r="G24" s="91">
        <f>SUM(H24:I24)</f>
        <v>14097579.35</v>
      </c>
      <c r="H24" s="92">
        <f>14097579.35-I24</f>
        <v>13868118.19</v>
      </c>
      <c r="I24" s="93">
        <v>229461.16</v>
      </c>
      <c r="J24" s="89">
        <f>SUM(K24:M24)</f>
        <v>118154659.83999999</v>
      </c>
      <c r="K24" s="108">
        <f>H24+'[1]08.2021'!O28</f>
        <v>115894089.42999999</v>
      </c>
      <c r="L24" s="108">
        <f>I24+'[1]08.2021'!P28</f>
        <v>1872768.3599999999</v>
      </c>
      <c r="M24" s="137">
        <f>'[1]04.2021'!S28</f>
        <v>387802.05</v>
      </c>
      <c r="N24" s="94">
        <f>C24+F24-J24</f>
        <v>37999199.730000034</v>
      </c>
    </row>
    <row r="25" spans="1:14" ht="16.5" thickBot="1">
      <c r="A25" s="217" t="s">
        <v>28</v>
      </c>
      <c r="B25" s="218"/>
      <c r="C25" s="123">
        <v>2168329.16</v>
      </c>
      <c r="D25" s="94">
        <v>3712606.61</v>
      </c>
      <c r="E25" s="95">
        <v>916338.48</v>
      </c>
      <c r="F25" s="89">
        <f>E25+'[1]08.2021'!F29</f>
        <v>10851160.25</v>
      </c>
      <c r="G25" s="96">
        <f>SUM(H25:I25)</f>
        <v>1597348.01</v>
      </c>
      <c r="H25" s="97">
        <v>1597348.01</v>
      </c>
      <c r="I25" s="98"/>
      <c r="J25" s="46">
        <f>SUM(K25:M25)</f>
        <v>9987892.33</v>
      </c>
      <c r="K25" s="108">
        <f>H25+'[1]08.2021'!O29</f>
        <v>9987892.33</v>
      </c>
      <c r="L25" s="132"/>
      <c r="M25" s="132"/>
      <c r="N25" s="23">
        <f>C25+F25-J25</f>
        <v>3031597.08</v>
      </c>
    </row>
    <row r="26" spans="1:14" ht="16.5" thickBot="1">
      <c r="A26" s="231" t="s">
        <v>29</v>
      </c>
      <c r="B26" s="232"/>
      <c r="C26" s="122">
        <v>270182.26</v>
      </c>
      <c r="D26" s="94">
        <v>886115.11</v>
      </c>
      <c r="E26" s="69">
        <v>494608.85</v>
      </c>
      <c r="F26" s="89">
        <f>E26+'[1]08.2021'!F30</f>
        <v>3504508.8000000003</v>
      </c>
      <c r="G26" s="96">
        <f>SUM(H26:I26)</f>
        <v>477921.95</v>
      </c>
      <c r="H26" s="132">
        <v>477921.95</v>
      </c>
      <c r="I26" s="99"/>
      <c r="J26" s="46">
        <f>SUM(K26:M26)</f>
        <v>2871889.0500000003</v>
      </c>
      <c r="K26" s="108">
        <f>H26+'[1]08.2021'!O30</f>
        <v>3259691.1</v>
      </c>
      <c r="L26" s="70"/>
      <c r="M26" s="70">
        <f>'[1]04.2021'!S30</f>
        <v>-387802.05</v>
      </c>
      <c r="N26" s="23">
        <f>C26+F26-J26</f>
        <v>902802.0100000002</v>
      </c>
    </row>
    <row r="27" spans="1:14" ht="16.5" thickBot="1">
      <c r="A27" s="167" t="s">
        <v>30</v>
      </c>
      <c r="B27" s="168"/>
      <c r="C27" s="123">
        <v>24204.7</v>
      </c>
      <c r="D27" s="94">
        <v>92947.43</v>
      </c>
      <c r="E27" s="138">
        <v>63774.96</v>
      </c>
      <c r="F27" s="89">
        <f>E27+'[1]08.2021'!F31</f>
        <v>449445.50999999995</v>
      </c>
      <c r="G27" s="139">
        <f>SUM(H27:I27)</f>
        <v>61459.62</v>
      </c>
      <c r="H27" s="140">
        <v>61459.62</v>
      </c>
      <c r="I27" s="141"/>
      <c r="J27" s="46">
        <f>SUM(K27:M27)</f>
        <v>378387.44</v>
      </c>
      <c r="K27" s="108">
        <f>H27+'[1]08.2021'!O31</f>
        <v>378387.44</v>
      </c>
      <c r="L27" s="110"/>
      <c r="M27" s="110"/>
      <c r="N27" s="23">
        <f>C27+F27-J27</f>
        <v>95262.76999999996</v>
      </c>
    </row>
    <row r="28" spans="1:14" ht="16.5" thickBot="1">
      <c r="A28" s="100"/>
      <c r="B28" s="101"/>
      <c r="C28" s="102"/>
      <c r="D28" s="109"/>
      <c r="E28" s="105"/>
      <c r="F28" s="103"/>
      <c r="G28" s="104"/>
      <c r="H28" s="105"/>
      <c r="I28" s="106"/>
      <c r="J28" s="57"/>
      <c r="K28" s="108"/>
      <c r="L28" s="106"/>
      <c r="M28" s="105"/>
      <c r="N28" s="109"/>
    </row>
    <row r="29" spans="1:14" ht="20.25" thickBot="1">
      <c r="A29" s="209" t="s">
        <v>7</v>
      </c>
      <c r="B29" s="233"/>
      <c r="C29" s="24">
        <f>SUM(C30:C31)</f>
        <v>310429.26999999996</v>
      </c>
      <c r="D29" s="25">
        <f>SUM(D30:D31)</f>
        <v>325404.25</v>
      </c>
      <c r="E29" s="142">
        <f>SUM(E30:E31)</f>
        <v>196386.63</v>
      </c>
      <c r="F29" s="26">
        <f>SUM(F30:F31)</f>
        <v>1801816.9000000001</v>
      </c>
      <c r="G29" s="27">
        <f>SUM(H29:I29)</f>
        <v>196771.34</v>
      </c>
      <c r="H29" s="143">
        <f>H30+H31</f>
        <v>190451.66</v>
      </c>
      <c r="I29" s="142">
        <f>I30+I31</f>
        <v>6319.68</v>
      </c>
      <c r="J29" s="57">
        <f>SUM(K29:M29)</f>
        <v>1787226.6300000001</v>
      </c>
      <c r="K29" s="144">
        <f>SUM(K30:K31)</f>
        <v>1743135.87</v>
      </c>
      <c r="L29" s="145">
        <f>SUM(L30:L31)</f>
        <v>44090.76</v>
      </c>
      <c r="M29" s="145">
        <f>SUM(M30:M31)</f>
        <v>0</v>
      </c>
      <c r="N29" s="25">
        <f>SUM(N30:N31)</f>
        <v>325019.5399999998</v>
      </c>
    </row>
    <row r="30" spans="1:14" ht="20.25" thickBot="1">
      <c r="A30" s="234" t="s">
        <v>7</v>
      </c>
      <c r="B30" s="235"/>
      <c r="C30" s="146">
        <v>282542.35</v>
      </c>
      <c r="D30" s="147">
        <v>298439.23</v>
      </c>
      <c r="E30" s="148">
        <v>98757.32</v>
      </c>
      <c r="F30" s="2">
        <f>E30+'[1]08.2021'!F34</f>
        <v>1314790.8</v>
      </c>
      <c r="G30" s="149">
        <f>H30+I30</f>
        <v>94235.48999999999</v>
      </c>
      <c r="H30" s="66">
        <f>94235.49-I30</f>
        <v>87915.81</v>
      </c>
      <c r="I30" s="150">
        <v>6319.68</v>
      </c>
      <c r="J30" s="2">
        <f>SUM(K30:M30)</f>
        <v>1294372.09</v>
      </c>
      <c r="K30" s="137">
        <f>H30+'[1]08.2021'!O34</f>
        <v>1250281.33</v>
      </c>
      <c r="L30" s="137">
        <f>I30+'[1]08.2021'!P34</f>
        <v>44090.76</v>
      </c>
      <c r="M30" s="151"/>
      <c r="N30" s="94">
        <f>C30+F30-J30</f>
        <v>302961.0599999998</v>
      </c>
    </row>
    <row r="31" spans="1:14" ht="20.25" thickBot="1">
      <c r="A31" s="169" t="s">
        <v>31</v>
      </c>
      <c r="B31" s="170"/>
      <c r="C31" s="152">
        <v>27886.92</v>
      </c>
      <c r="D31" s="147">
        <v>26965.02</v>
      </c>
      <c r="E31" s="153">
        <v>97629.31</v>
      </c>
      <c r="F31" s="2">
        <f>E31+'[1]08.2021'!F35</f>
        <v>487026.10000000003</v>
      </c>
      <c r="G31" s="149">
        <f>H31+I31</f>
        <v>102535.85</v>
      </c>
      <c r="H31" s="154">
        <v>102535.85</v>
      </c>
      <c r="I31" s="155"/>
      <c r="J31" s="156">
        <f>SUM(K31:M31)</f>
        <v>492854.54000000004</v>
      </c>
      <c r="K31" s="137">
        <f>H31+'[1]08.2021'!O35</f>
        <v>492854.54000000004</v>
      </c>
      <c r="L31" s="157"/>
      <c r="M31" s="158"/>
      <c r="N31" s="94">
        <f>C31+F31-J31</f>
        <v>22058.47999999998</v>
      </c>
    </row>
    <row r="32" spans="1:14" ht="14.25" thickBot="1">
      <c r="A32" s="100"/>
      <c r="B32" s="101"/>
      <c r="C32" s="102"/>
      <c r="D32" s="109"/>
      <c r="E32" s="105"/>
      <c r="F32" s="103"/>
      <c r="G32" s="104"/>
      <c r="H32" s="105"/>
      <c r="I32" s="106"/>
      <c r="J32" s="103"/>
      <c r="K32" s="105"/>
      <c r="L32" s="106"/>
      <c r="M32" s="105"/>
      <c r="N32" s="109"/>
    </row>
    <row r="33" spans="1:14" ht="20.25" thickBot="1">
      <c r="A33" s="227" t="s">
        <v>32</v>
      </c>
      <c r="B33" s="228"/>
      <c r="C33" s="111">
        <v>2662646.38</v>
      </c>
      <c r="D33" s="87">
        <v>751715.01</v>
      </c>
      <c r="E33" s="86">
        <f>9086516.8-E9</f>
        <v>7873179.350000001</v>
      </c>
      <c r="F33" s="85">
        <f>E33+'[1]08.2021'!F37</f>
        <v>77200473.27999999</v>
      </c>
      <c r="G33" s="87">
        <f>SUM(H33:I33)</f>
        <v>7786823.05</v>
      </c>
      <c r="H33" s="88">
        <f>8598503.16-I33-H9</f>
        <v>7643644.7299999995</v>
      </c>
      <c r="I33" s="87">
        <v>143178.32</v>
      </c>
      <c r="J33" s="85">
        <f>SUM(K33:M33)</f>
        <v>79025048.35</v>
      </c>
      <c r="K33" s="88">
        <f>H33+'[1]08.2021'!O37</f>
        <v>78002455.19</v>
      </c>
      <c r="L33" s="25">
        <f>I33+'[1]08.2021'!P37</f>
        <v>1022593.1599999999</v>
      </c>
      <c r="M33" s="25"/>
      <c r="N33" s="87">
        <f>C33+F33-J33</f>
        <v>838071.3099999875</v>
      </c>
    </row>
    <row r="34" spans="1:14" ht="20.25" thickBot="1">
      <c r="A34" s="171" t="s">
        <v>8</v>
      </c>
      <c r="B34" s="172"/>
      <c r="C34" s="133"/>
      <c r="D34" s="109"/>
      <c r="E34" s="105"/>
      <c r="F34" s="103"/>
      <c r="G34" s="112"/>
      <c r="H34" s="106"/>
      <c r="I34" s="107"/>
      <c r="J34" s="103"/>
      <c r="K34" s="106"/>
      <c r="L34" s="107"/>
      <c r="M34" s="106"/>
      <c r="N34" s="113"/>
    </row>
    <row r="35" spans="1:14" ht="20.25" thickBot="1">
      <c r="A35" s="114"/>
      <c r="B35" s="115"/>
      <c r="C35" s="116"/>
      <c r="D35" s="80"/>
      <c r="E35" s="79"/>
      <c r="F35" s="78"/>
      <c r="G35" s="80"/>
      <c r="H35" s="81"/>
      <c r="I35" s="110"/>
      <c r="J35" s="78"/>
      <c r="K35" s="81"/>
      <c r="L35" s="82"/>
      <c r="M35" s="81"/>
      <c r="N35" s="65"/>
    </row>
    <row r="36" spans="1:14" ht="20.25" thickBot="1">
      <c r="A36" s="173" t="s">
        <v>33</v>
      </c>
      <c r="B36" s="174"/>
      <c r="C36" s="24">
        <f>C21+C23+C29+C33</f>
        <v>41207341.38</v>
      </c>
      <c r="D36" s="25">
        <f aca="true" t="shared" si="5" ref="D36:L36">D21+D23+D33+D29</f>
        <v>45827277.18</v>
      </c>
      <c r="E36" s="28">
        <f t="shared" si="5"/>
        <v>23932019.07</v>
      </c>
      <c r="F36" s="26">
        <f t="shared" si="5"/>
        <v>224543462.95000002</v>
      </c>
      <c r="G36" s="26">
        <f t="shared" si="5"/>
        <v>24968123.81</v>
      </c>
      <c r="H36" s="24">
        <f t="shared" si="5"/>
        <v>24589164.65</v>
      </c>
      <c r="I36" s="26">
        <f t="shared" si="5"/>
        <v>378959.16</v>
      </c>
      <c r="J36" s="26">
        <f t="shared" si="5"/>
        <v>220959631.89</v>
      </c>
      <c r="K36" s="24">
        <f t="shared" si="5"/>
        <v>218020179.60999998</v>
      </c>
      <c r="L36" s="26">
        <f t="shared" si="5"/>
        <v>2939452.2799999993</v>
      </c>
      <c r="M36" s="24">
        <f>M9+M11+M16+M23++M29+M33</f>
        <v>0</v>
      </c>
      <c r="N36" s="25">
        <f>N21+N23+N29+N33</f>
        <v>44791172.44000002</v>
      </c>
    </row>
    <row r="37" spans="1:14" ht="12.75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1"/>
    </row>
    <row r="38" spans="1:14" ht="12.75">
      <c r="A38" s="160"/>
      <c r="B38" s="160"/>
      <c r="C38" s="162"/>
      <c r="D38" s="163"/>
      <c r="E38" s="160"/>
      <c r="F38" s="164"/>
      <c r="G38" s="160"/>
      <c r="H38" s="160"/>
      <c r="I38" s="160"/>
      <c r="J38" s="160"/>
      <c r="K38" s="160"/>
      <c r="L38" s="160"/>
      <c r="M38" s="160"/>
      <c r="N38" s="160"/>
    </row>
    <row r="39" spans="1:8" ht="12.75">
      <c r="A39" s="160"/>
      <c r="E39" s="165"/>
      <c r="H39" s="165"/>
    </row>
    <row r="40" spans="1:14" ht="18.75">
      <c r="A40" s="160"/>
      <c r="B40" s="166"/>
      <c r="E40" s="160"/>
      <c r="F40" s="164"/>
      <c r="G40" s="164"/>
      <c r="I40" s="160"/>
      <c r="K40" s="164"/>
      <c r="L40" s="160"/>
      <c r="M40" s="160"/>
      <c r="N40" s="160"/>
    </row>
  </sheetData>
  <mergeCells count="46">
    <mergeCell ref="A25:B25"/>
    <mergeCell ref="A26:B26"/>
    <mergeCell ref="A33:B33"/>
    <mergeCell ref="A29:B29"/>
    <mergeCell ref="A30:B30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5:B5"/>
    <mergeCell ref="A6:B6"/>
    <mergeCell ref="A7:B7"/>
    <mergeCell ref="A8:B8"/>
    <mergeCell ref="A1:B4"/>
    <mergeCell ref="C1:C4"/>
    <mergeCell ref="D1:D4"/>
    <mergeCell ref="E1:E4"/>
    <mergeCell ref="F1:F4"/>
    <mergeCell ref="G1:I1"/>
    <mergeCell ref="J1:L1"/>
    <mergeCell ref="M1:M4"/>
    <mergeCell ref="K3:K4"/>
    <mergeCell ref="L3:L4"/>
    <mergeCell ref="N1:N4"/>
    <mergeCell ref="G2:G4"/>
    <mergeCell ref="H2:I2"/>
    <mergeCell ref="J2:J4"/>
    <mergeCell ref="K2:L2"/>
    <mergeCell ref="H3:H4"/>
    <mergeCell ref="I3:I4"/>
    <mergeCell ref="A27:B27"/>
    <mergeCell ref="A31:B31"/>
    <mergeCell ref="A34:B34"/>
    <mergeCell ref="A36:B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2022-11-30T08:06:16Z</dcterms:modified>
  <cp:category/>
  <cp:version/>
  <cp:contentType/>
  <cp:contentStatus/>
</cp:coreProperties>
</file>