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 кв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<sst xmlns="http://schemas.openxmlformats.org/spreadsheetml/2006/main" count="50" uniqueCount="41">
  <si>
    <t>в т. ч.</t>
  </si>
  <si>
    <t>в/з</t>
  </si>
  <si>
    <t>БЮДЖЕТ</t>
  </si>
  <si>
    <t>Автозаводск р-н</t>
  </si>
  <si>
    <t>Департамент</t>
  </si>
  <si>
    <t>ОСББ</t>
  </si>
  <si>
    <t>в т.ч.гуртож.</t>
  </si>
  <si>
    <t>в т.ч. ОСББ</t>
  </si>
  <si>
    <t>в т.ч.гуртож</t>
  </si>
  <si>
    <t>споживачі</t>
  </si>
  <si>
    <t>заборгов. станом на 01.01.2022</t>
  </si>
  <si>
    <t>заборгов. станом на 01.03.2022</t>
  </si>
  <si>
    <t>нараховано за березень 2022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</si>
  <si>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</si>
  <si>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</si>
  <si>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</si>
  <si>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</si>
  <si>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заборгов. станом на 01.04.2022</t>
  </si>
  <si>
    <t>загальна</t>
  </si>
  <si>
    <t>р/р</t>
  </si>
  <si>
    <t>Списание долгов согл.пост. КМУ № 664 от 29.07.05</t>
  </si>
  <si>
    <t>Списание задолженности согласнно решения комисии</t>
  </si>
  <si>
    <t>вексель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</si>
  <si>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</si>
  <si>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</si>
  <si>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</si>
  <si>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</si>
  <si>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</si>
  <si>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</si>
  <si>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</si>
  <si>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</si>
  <si>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</si>
  <si>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</si>
  <si>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</si>
  <si>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Буд.з індивід.дог.</t>
  </si>
  <si>
    <t>Приватний сектор</t>
  </si>
  <si>
    <t>Абон.обслугов.</t>
  </si>
  <si>
    <t>ОСББ з колект.дог.</t>
  </si>
  <si>
    <t>ЮРИДИЧНІ ОСОБИ</t>
  </si>
  <si>
    <t>ВСЬОГО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</si>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</sst>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i/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b/>
      <i/>
      <sz val="12"/>
      <color indexed="10"/>
      <name val="Times New Roman"/>
      <family val="1"/>
    </font>
    <font>
      <b/>
      <i/>
      <sz val="11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18" applyNumberFormat="1" applyFont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4" xfId="18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2" fillId="2" borderId="1" xfId="18" applyNumberFormat="1" applyFont="1" applyFill="1" applyBorder="1" applyAlignment="1">
      <alignment horizontal="right" vertical="center" wrapText="1"/>
    </xf>
    <xf numFmtId="4" fontId="2" fillId="2" borderId="7" xfId="18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3" borderId="19" xfId="0" applyNumberFormat="1" applyFont="1" applyFill="1" applyBorder="1" applyAlignment="1">
      <alignment horizontal="right" vertical="center" wrapText="1"/>
    </xf>
    <xf numFmtId="4" fontId="9" fillId="2" borderId="23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3" borderId="23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4" fontId="2" fillId="2" borderId="10" xfId="18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8" fillId="2" borderId="2" xfId="18" applyNumberFormat="1" applyFont="1" applyFill="1" applyBorder="1" applyAlignment="1">
      <alignment horizontal="right" vertical="center" wrapText="1"/>
    </xf>
    <xf numFmtId="4" fontId="9" fillId="0" borderId="24" xfId="18" applyNumberFormat="1" applyFont="1" applyBorder="1" applyAlignment="1">
      <alignment horizontal="right" vertical="center" wrapText="1"/>
    </xf>
    <xf numFmtId="4" fontId="8" fillId="3" borderId="25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8" fillId="2" borderId="18" xfId="18" applyNumberFormat="1" applyFont="1" applyFill="1" applyBorder="1" applyAlignment="1">
      <alignment horizontal="right" vertical="center" wrapText="1"/>
    </xf>
    <xf numFmtId="4" fontId="9" fillId="0" borderId="26" xfId="18" applyNumberFormat="1" applyFont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8" fillId="2" borderId="19" xfId="18" applyNumberFormat="1" applyFont="1" applyFill="1" applyBorder="1" applyAlignment="1">
      <alignment horizontal="right" vertical="center" wrapText="1"/>
    </xf>
    <xf numFmtId="4" fontId="9" fillId="0" borderId="23" xfId="18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9" fillId="0" borderId="18" xfId="18" applyNumberFormat="1" applyFont="1" applyFill="1" applyBorder="1" applyAlignment="1">
      <alignment horizontal="right" vertical="center" wrapText="1"/>
    </xf>
    <xf numFmtId="4" fontId="4" fillId="4" borderId="23" xfId="0" applyNumberFormat="1" applyFont="1" applyFill="1" applyBorder="1" applyAlignment="1">
      <alignment horizontal="right" vertical="center" wrapText="1"/>
    </xf>
    <xf numFmtId="4" fontId="8" fillId="4" borderId="3" xfId="0" applyNumberFormat="1" applyFont="1" applyFill="1" applyBorder="1" applyAlignment="1">
      <alignment horizontal="right" vertical="center" wrapText="1"/>
    </xf>
    <xf numFmtId="4" fontId="8" fillId="4" borderId="2" xfId="18" applyNumberFormat="1" applyFont="1" applyFill="1" applyBorder="1" applyAlignment="1">
      <alignment horizontal="right" vertical="center" wrapText="1"/>
    </xf>
    <xf numFmtId="4" fontId="10" fillId="4" borderId="23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4" fontId="8" fillId="4" borderId="25" xfId="0" applyNumberFormat="1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8" fillId="3" borderId="29" xfId="0" applyNumberFormat="1" applyFont="1" applyFill="1" applyBorder="1" applyAlignment="1">
      <alignment horizontal="right" vertical="center" wrapText="1"/>
    </xf>
    <xf numFmtId="4" fontId="8" fillId="2" borderId="2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right" vertical="center" wrapText="1"/>
    </xf>
    <xf numFmtId="4" fontId="8" fillId="4" borderId="23" xfId="0" applyNumberFormat="1" applyFont="1" applyFill="1" applyBorder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right" vertical="center" wrapText="1"/>
    </xf>
    <xf numFmtId="4" fontId="9" fillId="0" borderId="3" xfId="18" applyNumberFormat="1" applyFont="1" applyFill="1" applyBorder="1" applyAlignment="1">
      <alignment horizontal="right" vertical="center" wrapText="1"/>
    </xf>
    <xf numFmtId="4" fontId="9" fillId="0" borderId="4" xfId="18" applyNumberFormat="1" applyFont="1" applyFill="1" applyBorder="1" applyAlignment="1">
      <alignment horizontal="right" vertical="center" wrapText="1"/>
    </xf>
    <xf numFmtId="4" fontId="9" fillId="0" borderId="23" xfId="18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3" borderId="12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9" fillId="0" borderId="1" xfId="18" applyNumberFormat="1" applyFont="1" applyBorder="1" applyAlignment="1">
      <alignment horizontal="right" vertical="center" wrapText="1"/>
    </xf>
    <xf numFmtId="4" fontId="9" fillId="0" borderId="7" xfId="18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2" borderId="33" xfId="0" applyNumberFormat="1" applyFont="1" applyFill="1" applyBorder="1" applyAlignment="1">
      <alignment horizontal="right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4" fontId="8" fillId="2" borderId="19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34" xfId="18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2" fillId="3" borderId="32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7" fillId="0" borderId="36" xfId="0" applyFont="1" applyBorder="1" applyAlignment="1">
      <alignment/>
    </xf>
    <xf numFmtId="4" fontId="9" fillId="0" borderId="37" xfId="0" applyNumberFormat="1" applyFont="1" applyFill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14" fillId="0" borderId="21" xfId="0" applyNumberFormat="1" applyFont="1" applyFill="1" applyBorder="1" applyAlignment="1">
      <alignment horizontal="right" vertical="center" wrapText="1"/>
    </xf>
    <xf numFmtId="4" fontId="14" fillId="0" borderId="25" xfId="0" applyNumberFormat="1" applyFont="1" applyFill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9" fillId="0" borderId="38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14" fillId="0" borderId="22" xfId="0" applyNumberFormat="1" applyFont="1" applyFill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40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4" fontId="4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/>
    </xf>
    <xf numFmtId="4" fontId="2" fillId="2" borderId="30" xfId="18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4" fontId="8" fillId="3" borderId="42" xfId="0" applyNumberFormat="1" applyFont="1" applyFill="1" applyBorder="1" applyAlignment="1">
      <alignment horizontal="right" vertical="center" wrapText="1"/>
    </xf>
    <xf numFmtId="4" fontId="9" fillId="0" borderId="25" xfId="18" applyNumberFormat="1" applyFont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center" vertical="center" wrapText="1"/>
    </xf>
    <xf numFmtId="4" fontId="8" fillId="3" borderId="43" xfId="0" applyNumberFormat="1" applyFont="1" applyFill="1" applyBorder="1" applyAlignment="1">
      <alignment horizontal="right" vertical="center" wrapText="1"/>
    </xf>
    <xf numFmtId="4" fontId="9" fillId="0" borderId="40" xfId="18" applyNumberFormat="1" applyFont="1" applyBorder="1" applyAlignment="1">
      <alignment horizontal="right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8" fillId="3" borderId="16" xfId="0" applyNumberFormat="1" applyFont="1" applyFill="1" applyBorder="1" applyAlignment="1">
      <alignment horizontal="right" vertical="center" wrapText="1"/>
    </xf>
    <xf numFmtId="4" fontId="9" fillId="0" borderId="8" xfId="18" applyNumberFormat="1" applyFont="1" applyBorder="1" applyAlignment="1">
      <alignment horizontal="right" vertical="center" wrapText="1"/>
    </xf>
    <xf numFmtId="4" fontId="9" fillId="0" borderId="41" xfId="18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4" fontId="8" fillId="3" borderId="20" xfId="0" applyNumberFormat="1" applyFont="1" applyFill="1" applyBorder="1" applyAlignment="1">
      <alignment horizontal="right" vertical="center" wrapText="1"/>
    </xf>
    <xf numFmtId="4" fontId="9" fillId="0" borderId="44" xfId="18" applyNumberFormat="1" applyFont="1" applyBorder="1" applyAlignment="1">
      <alignment horizontal="right" vertical="center" wrapText="1"/>
    </xf>
    <xf numFmtId="4" fontId="9" fillId="0" borderId="30" xfId="18" applyNumberFormat="1" applyFont="1" applyBorder="1" applyAlignment="1">
      <alignment horizontal="right" vertical="center" wrapText="1"/>
    </xf>
    <xf numFmtId="4" fontId="9" fillId="0" borderId="7" xfId="18" applyNumberFormat="1" applyFont="1" applyBorder="1" applyAlignment="1">
      <alignment horizontal="right" vertical="center" wrapText="1"/>
    </xf>
    <xf numFmtId="4" fontId="8" fillId="0" borderId="44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2" fillId="3" borderId="39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4" fontId="10" fillId="0" borderId="24" xfId="18" applyNumberFormat="1" applyFont="1" applyBorder="1" applyAlignment="1">
      <alignment horizontal="right" vertical="center" wrapText="1"/>
    </xf>
    <xf numFmtId="4" fontId="10" fillId="0" borderId="25" xfId="18" applyNumberFormat="1" applyFont="1" applyBorder="1" applyAlignment="1">
      <alignment horizontal="right" vertical="center" wrapText="1"/>
    </xf>
    <xf numFmtId="4" fontId="10" fillId="0" borderId="21" xfId="18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0" fillId="0" borderId="25" xfId="0" applyNumberFormat="1" applyFont="1" applyBorder="1" applyAlignment="1">
      <alignment horizontal="right" vertical="center" wrapText="1"/>
    </xf>
    <xf numFmtId="4" fontId="10" fillId="0" borderId="26" xfId="18" applyNumberFormat="1" applyFont="1" applyBorder="1" applyAlignment="1">
      <alignment horizontal="right" vertical="center" wrapText="1"/>
    </xf>
    <xf numFmtId="4" fontId="10" fillId="0" borderId="40" xfId="18" applyNumberFormat="1" applyFont="1" applyBorder="1" applyAlignment="1">
      <alignment horizontal="right" vertical="center" wrapText="1"/>
    </xf>
    <xf numFmtId="4" fontId="10" fillId="0" borderId="22" xfId="18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4" fontId="10" fillId="0" borderId="4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4" fontId="8" fillId="4" borderId="16" xfId="0" applyNumberFormat="1" applyFont="1" applyFill="1" applyBorder="1" applyAlignment="1">
      <alignment horizontal="right" vertical="center" wrapText="1"/>
    </xf>
    <xf numFmtId="4" fontId="9" fillId="4" borderId="19" xfId="18" applyNumberFormat="1" applyFont="1" applyFill="1" applyBorder="1" applyAlignment="1">
      <alignment horizontal="right" vertical="center" wrapText="1"/>
    </xf>
    <xf numFmtId="4" fontId="9" fillId="4" borderId="23" xfId="0" applyNumberFormat="1" applyFont="1" applyFill="1" applyBorder="1" applyAlignment="1">
      <alignment horizontal="right" vertical="center" wrapText="1"/>
    </xf>
    <xf numFmtId="4" fontId="10" fillId="4" borderId="41" xfId="0" applyNumberFormat="1" applyFont="1" applyFill="1" applyBorder="1" applyAlignment="1">
      <alignment horizontal="right" vertical="center" wrapText="1"/>
    </xf>
    <xf numFmtId="4" fontId="10" fillId="4" borderId="9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/>
    </xf>
    <xf numFmtId="4" fontId="4" fillId="3" borderId="5" xfId="0" applyNumberFormat="1" applyFont="1" applyFill="1" applyBorder="1" applyAlignment="1">
      <alignment horizontal="right" vertical="center" wrapText="1"/>
    </xf>
    <xf numFmtId="4" fontId="2" fillId="3" borderId="46" xfId="0" applyNumberFormat="1" applyFont="1" applyFill="1" applyBorder="1" applyAlignment="1">
      <alignment horizontal="right" vertical="center" wrapText="1"/>
    </xf>
    <xf numFmtId="4" fontId="9" fillId="0" borderId="9" xfId="18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right" vertical="center" wrapText="1"/>
    </xf>
    <xf numFmtId="4" fontId="10" fillId="0" borderId="41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8" fillId="4" borderId="20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9" fillId="4" borderId="10" xfId="0" applyNumberFormat="1" applyFont="1" applyFill="1" applyBorder="1" applyAlignment="1">
      <alignment horizontal="right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horizontal="right" vertical="center" wrapText="1"/>
    </xf>
    <xf numFmtId="4" fontId="10" fillId="4" borderId="30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7" xfId="18" applyNumberFormat="1" applyFont="1" applyBorder="1" applyAlignment="1">
      <alignment horizontal="right" vertical="center" wrapText="1"/>
    </xf>
    <xf numFmtId="4" fontId="2" fillId="0" borderId="44" xfId="18" applyNumberFormat="1" applyFont="1" applyBorder="1" applyAlignment="1">
      <alignment horizontal="right" vertical="center" wrapText="1"/>
    </xf>
    <xf numFmtId="4" fontId="2" fillId="0" borderId="30" xfId="18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2" fillId="0" borderId="42" xfId="0" applyNumberFormat="1" applyFont="1" applyBorder="1" applyAlignment="1">
      <alignment horizontal="right" vertical="center" wrapText="1"/>
    </xf>
    <xf numFmtId="4" fontId="12" fillId="0" borderId="24" xfId="18" applyNumberFormat="1" applyFont="1" applyBorder="1" applyAlignment="1">
      <alignment horizontal="right" vertical="center" wrapText="1"/>
    </xf>
    <xf numFmtId="4" fontId="12" fillId="0" borderId="21" xfId="18" applyNumberFormat="1" applyFont="1" applyBorder="1" applyAlignment="1">
      <alignment horizontal="right" vertical="center" wrapText="1"/>
    </xf>
    <xf numFmtId="4" fontId="12" fillId="0" borderId="25" xfId="18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12" fillId="0" borderId="47" xfId="0" applyNumberFormat="1" applyFont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12" fillId="0" borderId="48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4" fontId="12" fillId="0" borderId="45" xfId="18" applyNumberFormat="1" applyFont="1" applyBorder="1" applyAlignment="1">
      <alignment horizontal="right" vertical="center" wrapText="1"/>
    </xf>
    <xf numFmtId="4" fontId="12" fillId="0" borderId="49" xfId="18" applyNumberFormat="1" applyFont="1" applyBorder="1" applyAlignment="1">
      <alignment horizontal="right" vertical="center" wrapText="1"/>
    </xf>
    <xf numFmtId="4" fontId="12" fillId="0" borderId="50" xfId="18" applyNumberFormat="1" applyFont="1" applyBorder="1" applyAlignment="1">
      <alignment horizontal="right" vertical="center" wrapText="1"/>
    </xf>
    <xf numFmtId="4" fontId="12" fillId="0" borderId="35" xfId="18" applyNumberFormat="1" applyFont="1" applyBorder="1" applyAlignment="1">
      <alignment horizontal="right" vertical="center" wrapText="1"/>
    </xf>
    <xf numFmtId="4" fontId="8" fillId="3" borderId="28" xfId="0" applyNumberFormat="1" applyFont="1" applyFill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4" fontId="12" fillId="0" borderId="51" xfId="0" applyNumberFormat="1" applyFont="1" applyBorder="1" applyAlignment="1">
      <alignment horizontal="right" vertical="center" wrapText="1"/>
    </xf>
    <xf numFmtId="4" fontId="12" fillId="0" borderId="52" xfId="0" applyNumberFormat="1" applyFont="1" applyBorder="1" applyAlignment="1">
      <alignment horizontal="right" vertical="center" wrapText="1"/>
    </xf>
    <xf numFmtId="4" fontId="12" fillId="0" borderId="53" xfId="0" applyNumberFormat="1" applyFont="1" applyBorder="1" applyAlignment="1">
      <alignment horizontal="right" vertical="center" wrapText="1"/>
    </xf>
    <xf numFmtId="4" fontId="2" fillId="2" borderId="54" xfId="0" applyNumberFormat="1" applyFont="1" applyFill="1" applyBorder="1" applyAlignment="1">
      <alignment horizontal="right" vertical="center" wrapText="1"/>
    </xf>
    <xf numFmtId="4" fontId="2" fillId="2" borderId="55" xfId="0" applyNumberFormat="1" applyFont="1" applyFill="1" applyBorder="1" applyAlignment="1">
      <alignment horizontal="right" vertical="center" wrapText="1"/>
    </xf>
    <xf numFmtId="4" fontId="2" fillId="2" borderId="56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1" fillId="2" borderId="4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4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0;&#1086;&#1087;&#1080;&#1103;%20&#1056;&#1077;&#1089;&#1090;&#1088;&#1091;-&#1080;&#1103;%20&#1076;&#1086;&#1083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22"/>
      <sheetName val="02.2022"/>
      <sheetName val="03.2022"/>
      <sheetName val="04.2022"/>
      <sheetName val="05.2022"/>
      <sheetName val="06.2022"/>
      <sheetName val="07.2022"/>
      <sheetName val="08.2022"/>
      <sheetName val="09.2022"/>
      <sheetName val="10.2022"/>
    </sheetNames>
    <sheetDataSet>
      <sheetData sheetId="1">
        <row r="9">
          <cell r="F9">
            <v>1314178.58</v>
          </cell>
          <cell r="O9">
            <v>1016369.51</v>
          </cell>
        </row>
        <row r="10">
          <cell r="F10">
            <v>57254.39</v>
          </cell>
          <cell r="O10">
            <v>48491.780000000006</v>
          </cell>
        </row>
        <row r="11">
          <cell r="F11">
            <v>312510.29000000004</v>
          </cell>
          <cell r="O11">
            <v>147812.79</v>
          </cell>
        </row>
        <row r="12">
          <cell r="F12">
            <v>447740.47000000003</v>
          </cell>
          <cell r="O12">
            <v>283407.20999999996</v>
          </cell>
        </row>
        <row r="24">
          <cell r="F24">
            <v>22778.1</v>
          </cell>
          <cell r="O24">
            <v>81982.39</v>
          </cell>
        </row>
        <row r="28">
          <cell r="F28">
            <v>29978837.490000002</v>
          </cell>
          <cell r="O28">
            <v>24603915.78</v>
          </cell>
          <cell r="P28">
            <v>426037.19</v>
          </cell>
        </row>
        <row r="29">
          <cell r="F29">
            <v>2163984.75</v>
          </cell>
          <cell r="O29">
            <v>1732759.5</v>
          </cell>
        </row>
        <row r="30">
          <cell r="F30">
            <v>2570750.4800000004</v>
          </cell>
          <cell r="O30">
            <v>2084354.3900000001</v>
          </cell>
        </row>
        <row r="34">
          <cell r="F34">
            <v>106256.12</v>
          </cell>
          <cell r="O34">
            <v>100172.09</v>
          </cell>
        </row>
        <row r="35">
          <cell r="F35">
            <v>241464.03999999998</v>
          </cell>
          <cell r="O35">
            <v>215346.5</v>
          </cell>
        </row>
        <row r="37">
          <cell r="F37">
            <v>19318593.130000003</v>
          </cell>
          <cell r="O37">
            <v>11639123.91</v>
          </cell>
          <cell r="P37">
            <v>850837.0900000001</v>
          </cell>
        </row>
      </sheetData>
      <sheetData sheetId="2">
        <row r="9">
          <cell r="E9">
            <v>499704.12</v>
          </cell>
          <cell r="H9">
            <v>1143081.57</v>
          </cell>
        </row>
        <row r="10">
          <cell r="E10">
            <v>21718.11</v>
          </cell>
          <cell r="H10">
            <v>47444.14</v>
          </cell>
        </row>
        <row r="11">
          <cell r="E11">
            <v>96298.9</v>
          </cell>
          <cell r="H11">
            <v>144562.29</v>
          </cell>
        </row>
        <row r="12">
          <cell r="E12">
            <v>185235.45</v>
          </cell>
          <cell r="H12">
            <v>113915.13</v>
          </cell>
        </row>
        <row r="24">
          <cell r="E24">
            <v>11115.17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25"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</sheetData>
      <sheetData sheetId="46">
        <row r="10">
          <cell r="R10">
            <v>0</v>
          </cell>
          <cell r="S10">
            <v>0</v>
          </cell>
        </row>
        <row r="17">
          <cell r="R17">
            <v>0</v>
          </cell>
          <cell r="S17">
            <v>0</v>
          </cell>
        </row>
        <row r="22">
          <cell r="R22">
            <v>0</v>
          </cell>
          <cell r="S22">
            <v>0</v>
          </cell>
        </row>
        <row r="26">
          <cell r="R26">
            <v>0</v>
          </cell>
          <cell r="S26">
            <v>0</v>
          </cell>
        </row>
        <row r="36">
          <cell r="R36">
            <v>0</v>
          </cell>
          <cell r="S36">
            <v>0</v>
          </cell>
        </row>
        <row r="37">
          <cell r="R37">
            <v>0</v>
          </cell>
          <cell r="S37">
            <v>0</v>
          </cell>
        </row>
      </sheetData>
      <sheetData sheetId="48">
        <row r="35">
          <cell r="R35">
            <v>0</v>
          </cell>
          <cell r="S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  <sheetName val="10.2021"/>
      <sheetName val="11.2021"/>
      <sheetName val="12.2021"/>
      <sheetName val="01.2022"/>
      <sheetName val="02.2022"/>
      <sheetName val="март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  <sheetData sheetId="29">
        <row r="31">
          <cell r="F31">
            <v>150323.2</v>
          </cell>
          <cell r="O31">
            <v>70226.06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="75" zoomScaleNormal="75" workbookViewId="0" topLeftCell="A1">
      <selection activeCell="A1" sqref="A1:IV4"/>
    </sheetView>
  </sheetViews>
  <sheetFormatPr defaultColWidth="9.140625" defaultRowHeight="12.75"/>
  <cols>
    <col min="1" max="1" width="4.57421875" style="0" customWidth="1"/>
    <col min="2" max="2" width="13.8515625" style="0" customWidth="1"/>
    <col min="3" max="3" width="18.140625" style="0" customWidth="1"/>
    <col min="4" max="4" width="19.57421875" style="0" customWidth="1"/>
    <col min="5" max="5" width="18.00390625" style="0" customWidth="1"/>
    <col min="6" max="6" width="19.28125" style="0" customWidth="1"/>
    <col min="7" max="7" width="18.28125" style="0" customWidth="1"/>
    <col min="8" max="8" width="17.28125" style="0" customWidth="1"/>
    <col min="9" max="9" width="14.421875" style="0" customWidth="1"/>
    <col min="10" max="10" width="11.7109375" style="0" hidden="1" customWidth="1"/>
    <col min="11" max="11" width="13.8515625" style="0" hidden="1" customWidth="1"/>
    <col min="12" max="12" width="11.28125" style="0" hidden="1" customWidth="1"/>
    <col min="13" max="13" width="7.8515625" style="0" hidden="1" customWidth="1"/>
    <col min="14" max="14" width="18.8515625" style="0" customWidth="1"/>
    <col min="15" max="15" width="18.57421875" style="0" customWidth="1"/>
    <col min="16" max="16" width="16.7109375" style="0" customWidth="1"/>
    <col min="17" max="17" width="11.7109375" style="0" hidden="1" customWidth="1"/>
    <col min="18" max="18" width="1.28515625" style="0" hidden="1" customWidth="1"/>
    <col min="19" max="19" width="14.421875" style="0" customWidth="1"/>
    <col min="20" max="20" width="0.13671875" style="0" hidden="1" customWidth="1"/>
    <col min="21" max="21" width="19.28125" style="0" customWidth="1"/>
    <col min="22" max="22" width="20.140625" style="136" customWidth="1"/>
    <col min="23" max="23" width="17.8515625" style="136" customWidth="1"/>
    <col min="24" max="24" width="19.57421875" style="136" customWidth="1"/>
    <col min="25" max="28" width="9.140625" style="136" customWidth="1"/>
    <col min="29" max="30" width="9.140625" style="137" customWidth="1"/>
  </cols>
  <sheetData>
    <row r="1" spans="1:22" ht="15" customHeight="1" thickBot="1">
      <c r="A1" s="325" t="s">
        <v>9</v>
      </c>
      <c r="B1" s="326"/>
      <c r="C1" s="331" t="s">
        <v>10</v>
      </c>
      <c r="D1" s="331" t="s">
        <v>11</v>
      </c>
      <c r="E1" s="334" t="s">
        <v>12</v>
      </c>
      <c r="F1" s="317" t="s">
        <v>13</v>
      </c>
      <c r="G1" s="337" t="s">
        <v>14</v>
      </c>
      <c r="H1" s="338"/>
      <c r="I1" s="338"/>
      <c r="J1" s="338"/>
      <c r="K1" s="338"/>
      <c r="L1" s="339"/>
      <c r="M1" s="140"/>
      <c r="N1" s="337" t="s">
        <v>15</v>
      </c>
      <c r="O1" s="320"/>
      <c r="P1" s="320"/>
      <c r="Q1" s="139"/>
      <c r="R1" s="139"/>
      <c r="S1" s="340" t="s">
        <v>16</v>
      </c>
      <c r="T1" s="117"/>
      <c r="U1" s="312" t="s">
        <v>17</v>
      </c>
      <c r="V1" s="138"/>
    </row>
    <row r="2" spans="1:22" ht="14.25" customHeight="1" thickBot="1">
      <c r="A2" s="327"/>
      <c r="B2" s="328"/>
      <c r="C2" s="332"/>
      <c r="D2" s="332"/>
      <c r="E2" s="335"/>
      <c r="F2" s="318"/>
      <c r="G2" s="312" t="s">
        <v>18</v>
      </c>
      <c r="H2" s="315" t="s">
        <v>0</v>
      </c>
      <c r="I2" s="316"/>
      <c r="J2" s="316"/>
      <c r="K2" s="316"/>
      <c r="L2" s="141"/>
      <c r="M2" s="142"/>
      <c r="N2" s="317" t="s">
        <v>18</v>
      </c>
      <c r="O2" s="315" t="s">
        <v>0</v>
      </c>
      <c r="P2" s="320"/>
      <c r="Q2" s="141"/>
      <c r="R2" s="141"/>
      <c r="S2" s="341"/>
      <c r="T2" s="135"/>
      <c r="U2" s="313"/>
      <c r="V2" s="138"/>
    </row>
    <row r="3" spans="1:22" ht="12.75" customHeight="1">
      <c r="A3" s="327"/>
      <c r="B3" s="328"/>
      <c r="C3" s="332"/>
      <c r="D3" s="332"/>
      <c r="E3" s="335"/>
      <c r="F3" s="318"/>
      <c r="G3" s="313"/>
      <c r="H3" s="307" t="s">
        <v>19</v>
      </c>
      <c r="I3" s="307" t="s">
        <v>1</v>
      </c>
      <c r="J3" s="321" t="s">
        <v>20</v>
      </c>
      <c r="K3" s="307" t="s">
        <v>21</v>
      </c>
      <c r="L3" s="323" t="s">
        <v>22</v>
      </c>
      <c r="M3" s="143"/>
      <c r="N3" s="318"/>
      <c r="O3" s="307" t="s">
        <v>19</v>
      </c>
      <c r="P3" s="307" t="s">
        <v>1</v>
      </c>
      <c r="Q3" s="309" t="s">
        <v>20</v>
      </c>
      <c r="R3" s="311" t="s">
        <v>21</v>
      </c>
      <c r="S3" s="341"/>
      <c r="T3" s="144"/>
      <c r="U3" s="313"/>
      <c r="V3" s="138"/>
    </row>
    <row r="4" spans="1:22" ht="21" customHeight="1" thickBot="1">
      <c r="A4" s="329"/>
      <c r="B4" s="330"/>
      <c r="C4" s="333"/>
      <c r="D4" s="333"/>
      <c r="E4" s="336"/>
      <c r="F4" s="319"/>
      <c r="G4" s="314"/>
      <c r="H4" s="308"/>
      <c r="I4" s="308"/>
      <c r="J4" s="322"/>
      <c r="K4" s="308"/>
      <c r="L4" s="324"/>
      <c r="M4" s="145"/>
      <c r="N4" s="319"/>
      <c r="O4" s="308"/>
      <c r="P4" s="308"/>
      <c r="Q4" s="310"/>
      <c r="R4" s="161"/>
      <c r="S4" s="342"/>
      <c r="T4" s="146"/>
      <c r="U4" s="314"/>
      <c r="V4" s="138"/>
    </row>
    <row r="5" spans="1:30" s="156" customFormat="1" ht="21" customHeight="1">
      <c r="A5" s="343" t="s">
        <v>23</v>
      </c>
      <c r="B5" s="344"/>
      <c r="C5" s="42">
        <v>93717.88</v>
      </c>
      <c r="D5" s="5">
        <v>391526.95</v>
      </c>
      <c r="E5" s="147">
        <v>499704.12</v>
      </c>
      <c r="F5" s="44">
        <f>'[1]02.2022'!F9+'[1]03.2022'!E9</f>
        <v>1813882.7000000002</v>
      </c>
      <c r="G5" s="48">
        <f>SUM(H5:K5)</f>
        <v>1143081.57</v>
      </c>
      <c r="H5" s="43">
        <v>1143081.57</v>
      </c>
      <c r="I5" s="23"/>
      <c r="J5" s="148"/>
      <c r="K5" s="149"/>
      <c r="L5" s="150" t="e">
        <f>SUM(#REF!+#REF!+#REF!+#REF!+#REF!)</f>
        <v>#REF!</v>
      </c>
      <c r="M5" s="151" t="e">
        <f>SUM(#REF!+#REF!+#REF!+#REF!+#REF!)</f>
        <v>#REF!</v>
      </c>
      <c r="N5" s="44">
        <f>SUM(O5:P5)</f>
        <v>2159451.08</v>
      </c>
      <c r="O5" s="6">
        <f>'[1]02.2022'!O9+'[1]03.2022'!H9</f>
        <v>2159451.08</v>
      </c>
      <c r="P5" s="45"/>
      <c r="Q5" s="152">
        <f>J5+'[2]02.2011'!R10</f>
        <v>0</v>
      </c>
      <c r="R5" s="46">
        <f>K5+'[2]02.2011'!S10</f>
        <v>0</v>
      </c>
      <c r="S5" s="46"/>
      <c r="T5" s="151"/>
      <c r="U5" s="5">
        <f>C5+F5-N5</f>
        <v>-251850.5</v>
      </c>
      <c r="V5" s="153"/>
      <c r="W5" s="154"/>
      <c r="X5" s="154"/>
      <c r="Y5" s="154"/>
      <c r="Z5" s="154"/>
      <c r="AA5" s="154"/>
      <c r="AB5" s="154"/>
      <c r="AC5" s="155"/>
      <c r="AD5" s="155"/>
    </row>
    <row r="6" spans="1:30" s="156" customFormat="1" ht="21" customHeight="1">
      <c r="A6" s="345" t="s">
        <v>24</v>
      </c>
      <c r="B6" s="346"/>
      <c r="C6" s="47">
        <v>19089.75</v>
      </c>
      <c r="D6" s="5">
        <v>27852.36</v>
      </c>
      <c r="E6" s="157">
        <v>21718.11</v>
      </c>
      <c r="F6" s="44">
        <f>'[1]02.2022'!F10+'[1]03.2022'!E10</f>
        <v>78972.5</v>
      </c>
      <c r="G6" s="48">
        <f>SUM(H6:K6)</f>
        <v>47444.14</v>
      </c>
      <c r="H6" s="49">
        <v>47444.14</v>
      </c>
      <c r="I6" s="25"/>
      <c r="J6" s="158"/>
      <c r="K6" s="159"/>
      <c r="L6" s="160" t="e">
        <f>SUM(#REF!)</f>
        <v>#REF!</v>
      </c>
      <c r="M6" s="162" t="e">
        <f>SUM(#REF!)</f>
        <v>#REF!</v>
      </c>
      <c r="N6" s="44">
        <f>SUM(O6:P6)</f>
        <v>95935.92000000001</v>
      </c>
      <c r="O6" s="6">
        <f>'[1]02.2022'!O10+'[1]03.2022'!H10</f>
        <v>95935.92000000001</v>
      </c>
      <c r="P6" s="51"/>
      <c r="Q6" s="163">
        <f>J6+'[2]02.2011'!R17</f>
        <v>0</v>
      </c>
      <c r="R6" s="52">
        <f>K6+'[2]02.2011'!S17</f>
        <v>0</v>
      </c>
      <c r="S6" s="52"/>
      <c r="T6" s="162"/>
      <c r="U6" s="53">
        <f>C6+F6-N6</f>
        <v>2126.329999999987</v>
      </c>
      <c r="V6" s="153"/>
      <c r="W6" s="154"/>
      <c r="X6" s="154"/>
      <c r="Y6" s="154"/>
      <c r="Z6" s="154"/>
      <c r="AA6" s="154"/>
      <c r="AB6" s="154"/>
      <c r="AC6" s="155"/>
      <c r="AD6" s="155"/>
    </row>
    <row r="7" spans="1:30" s="156" customFormat="1" ht="21" customHeight="1">
      <c r="A7" s="345" t="s">
        <v>25</v>
      </c>
      <c r="B7" s="346"/>
      <c r="C7" s="47">
        <v>-164397.96</v>
      </c>
      <c r="D7" s="5">
        <v>299.54</v>
      </c>
      <c r="E7" s="157">
        <v>96298.9</v>
      </c>
      <c r="F7" s="44">
        <f>'[1]02.2022'!F11+'[1]03.2022'!E11</f>
        <v>408809.19000000006</v>
      </c>
      <c r="G7" s="48">
        <f>SUM(H7:K7)</f>
        <v>144562.29</v>
      </c>
      <c r="H7" s="49">
        <v>144562.29</v>
      </c>
      <c r="I7" s="26"/>
      <c r="J7" s="164"/>
      <c r="K7" s="165"/>
      <c r="L7" s="165" t="e">
        <f>SUM(#REF!)</f>
        <v>#REF!</v>
      </c>
      <c r="M7" s="166" t="e">
        <f>SUM(#REF!)</f>
        <v>#REF!</v>
      </c>
      <c r="N7" s="44">
        <f>SUM(O7:P7)</f>
        <v>292375.08</v>
      </c>
      <c r="O7" s="6">
        <f>'[1]02.2022'!O11+'[1]03.2022'!H11</f>
        <v>292375.08</v>
      </c>
      <c r="P7" s="51"/>
      <c r="Q7" s="163">
        <f>J7+'[2]02.2011'!R22</f>
        <v>0</v>
      </c>
      <c r="R7" s="52">
        <f>K7+'[2]02.2011'!S22</f>
        <v>0</v>
      </c>
      <c r="S7" s="52"/>
      <c r="T7" s="166"/>
      <c r="U7" s="53">
        <f>C7+F7-N7</f>
        <v>-47963.84999999995</v>
      </c>
      <c r="V7" s="154"/>
      <c r="W7" s="154"/>
      <c r="X7" s="154"/>
      <c r="Y7" s="154"/>
      <c r="Z7" s="154"/>
      <c r="AA7" s="154"/>
      <c r="AB7" s="154"/>
      <c r="AC7" s="155"/>
      <c r="AD7" s="155"/>
    </row>
    <row r="8" spans="1:30" s="156" customFormat="1" ht="21" customHeight="1" thickBot="1">
      <c r="A8" s="347" t="s">
        <v>26</v>
      </c>
      <c r="B8" s="348"/>
      <c r="C8" s="54">
        <v>-316056.26</v>
      </c>
      <c r="D8" s="5">
        <v>-151723</v>
      </c>
      <c r="E8" s="167">
        <v>185235.45</v>
      </c>
      <c r="F8" s="44">
        <f>'[1]02.2022'!F12+'[1]03.2022'!E12</f>
        <v>632975.92</v>
      </c>
      <c r="G8" s="55">
        <f>SUM(H8:K8)</f>
        <v>113915.13</v>
      </c>
      <c r="H8" s="56">
        <v>113915.13</v>
      </c>
      <c r="I8" s="57"/>
      <c r="J8" s="168"/>
      <c r="K8" s="169"/>
      <c r="L8" s="169" t="e">
        <f>SUM(#REF!)</f>
        <v>#REF!</v>
      </c>
      <c r="M8" s="170" t="e">
        <f>SUM(#REF!)</f>
        <v>#REF!</v>
      </c>
      <c r="N8" s="44">
        <f>SUM(O8:P8)</f>
        <v>397322.33999999997</v>
      </c>
      <c r="O8" s="6">
        <f>'[1]02.2022'!O12+'[1]03.2022'!H12</f>
        <v>397322.33999999997</v>
      </c>
      <c r="P8" s="59"/>
      <c r="Q8" s="171">
        <f>J8+'[2]02.2011'!R26</f>
        <v>0</v>
      </c>
      <c r="R8" s="60">
        <f>K8+'[2]02.2011'!S26</f>
        <v>0</v>
      </c>
      <c r="S8" s="60"/>
      <c r="T8" s="170"/>
      <c r="U8" s="61">
        <f>C8+F8-N8</f>
        <v>-80402.67999999993</v>
      </c>
      <c r="V8" s="154"/>
      <c r="W8" s="154"/>
      <c r="X8" s="154"/>
      <c r="Y8" s="154"/>
      <c r="Z8" s="154"/>
      <c r="AA8" s="154"/>
      <c r="AB8" s="154"/>
      <c r="AC8" s="155"/>
      <c r="AD8" s="155"/>
    </row>
    <row r="9" spans="1:30" s="174" customFormat="1" ht="20.25" customHeight="1" thickBot="1">
      <c r="A9" s="301" t="s">
        <v>2</v>
      </c>
      <c r="B9" s="349"/>
      <c r="C9" s="62">
        <f>SUM(C5:C8)</f>
        <v>-367646.58999999997</v>
      </c>
      <c r="D9" s="15">
        <f>SUM(D5:D8)</f>
        <v>267955.85</v>
      </c>
      <c r="E9" s="16">
        <f>SUM(E5:E8)</f>
        <v>802956.5800000001</v>
      </c>
      <c r="F9" s="63">
        <f>SUM(F5:F8)</f>
        <v>2934640.31</v>
      </c>
      <c r="G9" s="14">
        <f>SUM(H9:K9)</f>
        <v>1449003.13</v>
      </c>
      <c r="H9" s="15">
        <f aca="true" t="shared" si="0" ref="H9:U9">SUM(H5:H8)</f>
        <v>1449003.13</v>
      </c>
      <c r="I9" s="15">
        <f t="shared" si="0"/>
        <v>0</v>
      </c>
      <c r="J9" s="16">
        <f t="shared" si="0"/>
        <v>0</v>
      </c>
      <c r="K9" s="15">
        <f t="shared" si="0"/>
        <v>0</v>
      </c>
      <c r="L9" s="15" t="e">
        <f t="shared" si="0"/>
        <v>#REF!</v>
      </c>
      <c r="M9" s="15" t="e">
        <f t="shared" si="0"/>
        <v>#REF!</v>
      </c>
      <c r="N9" s="63">
        <f t="shared" si="0"/>
        <v>2945084.42</v>
      </c>
      <c r="O9" s="15">
        <f t="shared" si="0"/>
        <v>2945084.42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-378090.6999999999</v>
      </c>
      <c r="V9" s="153"/>
      <c r="W9" s="153"/>
      <c r="X9" s="172"/>
      <c r="Y9" s="153"/>
      <c r="Z9" s="153"/>
      <c r="AA9" s="153"/>
      <c r="AB9" s="153"/>
      <c r="AC9" s="173"/>
      <c r="AD9" s="173"/>
    </row>
    <row r="10" spans="1:30" s="181" customFormat="1" ht="18.75" customHeight="1" thickBot="1">
      <c r="A10" s="350" t="s">
        <v>6</v>
      </c>
      <c r="B10" s="351"/>
      <c r="C10" s="64"/>
      <c r="D10" s="18"/>
      <c r="E10" s="175"/>
      <c r="F10" s="65"/>
      <c r="G10" s="18"/>
      <c r="H10" s="17"/>
      <c r="I10" s="17"/>
      <c r="J10" s="19"/>
      <c r="K10" s="176"/>
      <c r="L10" s="19"/>
      <c r="M10" s="177"/>
      <c r="N10" s="65"/>
      <c r="O10" s="17"/>
      <c r="P10" s="19"/>
      <c r="Q10" s="176"/>
      <c r="R10" s="177"/>
      <c r="S10" s="17"/>
      <c r="T10" s="177"/>
      <c r="U10" s="66"/>
      <c r="V10" s="178"/>
      <c r="W10" s="178"/>
      <c r="X10" s="179"/>
      <c r="Y10" s="178"/>
      <c r="Z10" s="178"/>
      <c r="AA10" s="178"/>
      <c r="AB10" s="178"/>
      <c r="AC10" s="180"/>
      <c r="AD10" s="180"/>
    </row>
    <row r="11" spans="1:30" s="186" customFormat="1" ht="20.25" customHeight="1" thickBot="1">
      <c r="A11" s="301" t="s">
        <v>27</v>
      </c>
      <c r="B11" s="349"/>
      <c r="C11" s="68">
        <f>SUM(C12:C14)</f>
        <v>0</v>
      </c>
      <c r="D11" s="15">
        <f>SUM(D12:D14)</f>
        <v>0</v>
      </c>
      <c r="E11" s="14">
        <f aca="true" t="shared" si="1" ref="E11:L11">SUM(E12:E14)</f>
        <v>0</v>
      </c>
      <c r="F11" s="63">
        <f t="shared" si="1"/>
        <v>0</v>
      </c>
      <c r="G11" s="67">
        <f t="shared" si="1"/>
        <v>0</v>
      </c>
      <c r="H11" s="20">
        <f t="shared" si="1"/>
        <v>0</v>
      </c>
      <c r="I11" s="20">
        <f t="shared" si="1"/>
        <v>0</v>
      </c>
      <c r="J11" s="21">
        <f t="shared" si="1"/>
        <v>0</v>
      </c>
      <c r="K11" s="182">
        <f t="shared" si="1"/>
        <v>0</v>
      </c>
      <c r="L11" s="21">
        <f t="shared" si="1"/>
        <v>0</v>
      </c>
      <c r="M11" s="182">
        <v>0</v>
      </c>
      <c r="N11" s="68">
        <f>SUM(N12:N14)</f>
        <v>0</v>
      </c>
      <c r="O11" s="15">
        <f>SUM(O12:O14)</f>
        <v>0</v>
      </c>
      <c r="P11" s="22">
        <f>SUM(P12:P14)</f>
        <v>0</v>
      </c>
      <c r="Q11" s="22">
        <f>SUM(Q12:Q14)</f>
        <v>0</v>
      </c>
      <c r="R11" s="14">
        <f>SUM(R12:R14)</f>
        <v>0</v>
      </c>
      <c r="S11" s="15">
        <v>0</v>
      </c>
      <c r="T11" s="15">
        <v>0</v>
      </c>
      <c r="U11" s="15">
        <f>SUM(U12:U14)</f>
        <v>0</v>
      </c>
      <c r="V11" s="183"/>
      <c r="W11" s="183"/>
      <c r="X11" s="184"/>
      <c r="Y11" s="183"/>
      <c r="Z11" s="183"/>
      <c r="AA11" s="183"/>
      <c r="AB11" s="183"/>
      <c r="AC11" s="185"/>
      <c r="AD11" s="185"/>
    </row>
    <row r="12" spans="1:24" ht="21" customHeight="1" hidden="1">
      <c r="A12" s="352" t="s">
        <v>3</v>
      </c>
      <c r="B12" s="353"/>
      <c r="C12" s="187">
        <v>0</v>
      </c>
      <c r="D12" s="5">
        <v>0</v>
      </c>
      <c r="E12" s="69">
        <v>0</v>
      </c>
      <c r="F12" s="44">
        <f>E12+'[3]01.2021'!F16</f>
        <v>0</v>
      </c>
      <c r="G12" s="70">
        <f>SUM(H12:L12)</f>
        <v>0</v>
      </c>
      <c r="H12" s="4">
        <v>0</v>
      </c>
      <c r="I12" s="106"/>
      <c r="J12" s="71">
        <v>0</v>
      </c>
      <c r="K12" s="188">
        <v>0</v>
      </c>
      <c r="L12" s="71">
        <v>0</v>
      </c>
      <c r="M12" s="188">
        <v>0</v>
      </c>
      <c r="N12" s="97">
        <f>SUM(O12:P12)</f>
        <v>0</v>
      </c>
      <c r="O12" s="73">
        <f>H12+'[3]01.2021'!O16</f>
        <v>0</v>
      </c>
      <c r="P12" s="74"/>
      <c r="Q12" s="189">
        <f>J12+'[2]04.2011'!R35</f>
        <v>0</v>
      </c>
      <c r="R12" s="190">
        <f>K12+'[2]04.2011'!S35</f>
        <v>0</v>
      </c>
      <c r="S12" s="73"/>
      <c r="T12" s="191">
        <f>M12+'[2]02.2007'!S33</f>
        <v>0</v>
      </c>
      <c r="U12" s="5">
        <f>C12+F12-N12+S12</f>
        <v>0</v>
      </c>
      <c r="W12" s="183"/>
      <c r="X12" s="192"/>
    </row>
    <row r="13" spans="1:24" ht="21" customHeight="1" hidden="1">
      <c r="A13" s="354" t="s">
        <v>28</v>
      </c>
      <c r="B13" s="355"/>
      <c r="C13" s="193">
        <v>0</v>
      </c>
      <c r="D13" s="53">
        <v>0</v>
      </c>
      <c r="E13" s="75">
        <v>0</v>
      </c>
      <c r="F13" s="44">
        <f>E13+'[3]01.2021'!F17</f>
        <v>0</v>
      </c>
      <c r="G13" s="76">
        <f>SUM(H13:L13)</f>
        <v>0</v>
      </c>
      <c r="H13" s="7">
        <v>0</v>
      </c>
      <c r="I13" s="107"/>
      <c r="J13" s="77">
        <v>0</v>
      </c>
      <c r="K13" s="194">
        <v>0</v>
      </c>
      <c r="L13" s="77">
        <v>0</v>
      </c>
      <c r="M13" s="194">
        <v>0</v>
      </c>
      <c r="N13" s="44">
        <f>SUM(O13:P13)</f>
        <v>0</v>
      </c>
      <c r="O13" s="73">
        <f>H13+'[3]01.2021'!O17</f>
        <v>0</v>
      </c>
      <c r="P13" s="74"/>
      <c r="Q13" s="165">
        <f>J13+'[2]02.2011'!R36</f>
        <v>0</v>
      </c>
      <c r="R13" s="166">
        <f>K13+'[2]02.2011'!S36</f>
        <v>0</v>
      </c>
      <c r="S13" s="26"/>
      <c r="T13" s="195">
        <f>M13+'[2]02.2007'!S34</f>
        <v>0</v>
      </c>
      <c r="U13" s="5">
        <f>C13+F13-N13+S13</f>
        <v>0</v>
      </c>
      <c r="W13" s="183"/>
      <c r="X13" s="192"/>
    </row>
    <row r="14" spans="1:24" ht="21" customHeight="1" hidden="1">
      <c r="A14" s="356" t="s">
        <v>29</v>
      </c>
      <c r="B14" s="357"/>
      <c r="C14" s="196">
        <v>0</v>
      </c>
      <c r="D14" s="61">
        <v>0</v>
      </c>
      <c r="E14" s="78">
        <v>0</v>
      </c>
      <c r="F14" s="44">
        <f>E14+'[3]01.2021'!F18</f>
        <v>0</v>
      </c>
      <c r="G14" s="79">
        <f>SUM(H14:L14)</f>
        <v>0</v>
      </c>
      <c r="H14" s="80">
        <v>0</v>
      </c>
      <c r="I14" s="108"/>
      <c r="J14" s="197">
        <v>0</v>
      </c>
      <c r="K14" s="198">
        <v>0</v>
      </c>
      <c r="L14" s="197">
        <v>0</v>
      </c>
      <c r="M14" s="198"/>
      <c r="N14" s="114">
        <f>SUM(O14:P14)</f>
        <v>0</v>
      </c>
      <c r="O14" s="73">
        <f>H14+'[3]01.2021'!O18</f>
        <v>0</v>
      </c>
      <c r="P14" s="27"/>
      <c r="Q14" s="169">
        <f>J14+'[2]02.2011'!R37</f>
        <v>0</v>
      </c>
      <c r="R14" s="170">
        <f>K14+'[2]02.2011'!S37</f>
        <v>0</v>
      </c>
      <c r="S14" s="57"/>
      <c r="T14" s="199">
        <f>M14+'[2]02.2007'!S35</f>
        <v>0</v>
      </c>
      <c r="U14" s="200">
        <f>C14+F14-N14+S14</f>
        <v>0</v>
      </c>
      <c r="W14" s="183"/>
      <c r="X14" s="192"/>
    </row>
    <row r="15" spans="1:24" ht="21" customHeight="1" hidden="1">
      <c r="A15" s="358" t="s">
        <v>7</v>
      </c>
      <c r="B15" s="359"/>
      <c r="C15" s="201"/>
      <c r="D15" s="1"/>
      <c r="E15" s="118">
        <v>0</v>
      </c>
      <c r="F15" s="44">
        <f>E15+'[3]01.2021'!F19</f>
        <v>0</v>
      </c>
      <c r="G15" s="79">
        <f>SUM(H15:L15)</f>
        <v>0</v>
      </c>
      <c r="H15" s="119">
        <v>0</v>
      </c>
      <c r="I15" s="120"/>
      <c r="J15" s="202"/>
      <c r="K15" s="203"/>
      <c r="L15" s="204"/>
      <c r="M15" s="203"/>
      <c r="N15" s="115"/>
      <c r="O15" s="73">
        <f>H15+'[3]01.2021'!O19</f>
        <v>0</v>
      </c>
      <c r="P15" s="11"/>
      <c r="Q15" s="205"/>
      <c r="R15" s="206"/>
      <c r="S15" s="121"/>
      <c r="T15" s="207"/>
      <c r="U15" s="122"/>
      <c r="W15" s="183"/>
      <c r="X15" s="192"/>
    </row>
    <row r="16" spans="1:30" s="210" customFormat="1" ht="19.5" customHeight="1" thickBot="1">
      <c r="A16" s="360" t="s">
        <v>30</v>
      </c>
      <c r="B16" s="361"/>
      <c r="C16" s="208">
        <f aca="true" t="shared" si="2" ref="C16:H16">SUM(C17:C20)</f>
        <v>87386.56</v>
      </c>
      <c r="D16" s="123">
        <f t="shared" si="2"/>
        <v>28182.27</v>
      </c>
      <c r="E16" s="209">
        <f t="shared" si="2"/>
        <v>11115.17</v>
      </c>
      <c r="F16" s="63">
        <f t="shared" si="2"/>
        <v>33893.27</v>
      </c>
      <c r="G16" s="15">
        <f t="shared" si="2"/>
        <v>0</v>
      </c>
      <c r="H16" s="123">
        <f t="shared" si="2"/>
        <v>0</v>
      </c>
      <c r="I16" s="123">
        <f aca="true" t="shared" si="3" ref="I16:T16">SUM(I17:I19)</f>
        <v>0</v>
      </c>
      <c r="J16" s="209">
        <f t="shared" si="3"/>
        <v>0</v>
      </c>
      <c r="K16" s="123">
        <f t="shared" si="3"/>
        <v>0</v>
      </c>
      <c r="L16" s="123">
        <f t="shared" si="3"/>
        <v>0</v>
      </c>
      <c r="M16" s="123">
        <f t="shared" si="3"/>
        <v>0</v>
      </c>
      <c r="N16" s="103">
        <f>SUM(N17:N20)</f>
        <v>81982.39</v>
      </c>
      <c r="O16" s="15">
        <f>SUM(O17:O20)</f>
        <v>81982.39</v>
      </c>
      <c r="P16" s="123">
        <f t="shared" si="3"/>
        <v>0</v>
      </c>
      <c r="Q16" s="123">
        <f t="shared" si="3"/>
        <v>0</v>
      </c>
      <c r="R16" s="123">
        <f t="shared" si="3"/>
        <v>0</v>
      </c>
      <c r="S16" s="123">
        <f t="shared" si="3"/>
        <v>0</v>
      </c>
      <c r="T16" s="123">
        <f t="shared" si="3"/>
        <v>0</v>
      </c>
      <c r="U16" s="123">
        <f>SUM(U17:U20)</f>
        <v>39297.43999999999</v>
      </c>
      <c r="V16" s="183"/>
      <c r="W16" s="183"/>
      <c r="X16" s="184"/>
      <c r="Y16" s="183"/>
      <c r="Z16" s="183"/>
      <c r="AA16" s="183"/>
      <c r="AB16" s="183"/>
      <c r="AC16" s="185"/>
      <c r="AD16" s="185"/>
    </row>
    <row r="17" spans="1:24" ht="21" customHeight="1" hidden="1">
      <c r="A17" s="352" t="s">
        <v>3</v>
      </c>
      <c r="B17" s="353"/>
      <c r="C17" s="187">
        <v>0</v>
      </c>
      <c r="D17" s="5">
        <v>0</v>
      </c>
      <c r="E17" s="6">
        <v>0</v>
      </c>
      <c r="F17" s="44">
        <f>E17+'[3]01.2021'!F21</f>
        <v>0</v>
      </c>
      <c r="G17" s="70">
        <f>SUM(H17:K17)</f>
        <v>0</v>
      </c>
      <c r="H17" s="4">
        <v>0</v>
      </c>
      <c r="I17" s="4"/>
      <c r="J17" s="211"/>
      <c r="K17" s="212"/>
      <c r="L17" s="211">
        <v>0</v>
      </c>
      <c r="M17" s="213">
        <v>0</v>
      </c>
      <c r="N17" s="72">
        <f>SUM(O17:P17)</f>
        <v>0</v>
      </c>
      <c r="O17" s="3">
        <f>H17+'[3]01.2021'!O21</f>
        <v>0</v>
      </c>
      <c r="P17" s="82"/>
      <c r="Q17" s="214">
        <f>J17+'[2]05.2007'!Q39</f>
        <v>0</v>
      </c>
      <c r="R17" s="215">
        <f>K17+'[2]05.2007'!R39</f>
        <v>0</v>
      </c>
      <c r="S17" s="81"/>
      <c r="T17" s="215"/>
      <c r="U17" s="5">
        <f>C17+F17-N17</f>
        <v>0</v>
      </c>
      <c r="W17" s="183"/>
      <c r="X17" s="192"/>
    </row>
    <row r="18" spans="1:24" ht="21" customHeight="1" hidden="1">
      <c r="A18" s="354" t="s">
        <v>28</v>
      </c>
      <c r="B18" s="355"/>
      <c r="C18" s="193">
        <v>0</v>
      </c>
      <c r="D18" s="53">
        <v>0</v>
      </c>
      <c r="E18" s="36">
        <v>0</v>
      </c>
      <c r="F18" s="44">
        <f>E18+'[3]01.2021'!F22</f>
        <v>0</v>
      </c>
      <c r="G18" s="70">
        <f>SUM(H18:K18)</f>
        <v>0</v>
      </c>
      <c r="H18" s="7">
        <v>0</v>
      </c>
      <c r="I18" s="7"/>
      <c r="J18" s="216"/>
      <c r="K18" s="217"/>
      <c r="L18" s="216">
        <v>0</v>
      </c>
      <c r="M18" s="218">
        <v>0</v>
      </c>
      <c r="N18" s="72">
        <f>SUM(O18:P18)</f>
        <v>0</v>
      </c>
      <c r="O18" s="3">
        <f>H18+'[3]01.2021'!O22</f>
        <v>0</v>
      </c>
      <c r="P18" s="82"/>
      <c r="Q18" s="219">
        <f>J18+'[2]05.2007'!Q40</f>
        <v>0</v>
      </c>
      <c r="R18" s="220">
        <f>K18+'[2]05.2007'!R40</f>
        <v>0</v>
      </c>
      <c r="S18" s="83"/>
      <c r="T18" s="220"/>
      <c r="U18" s="5">
        <f>C18+F18-N18</f>
        <v>0</v>
      </c>
      <c r="W18" s="183"/>
      <c r="X18" s="192"/>
    </row>
    <row r="19" spans="1:30" s="225" customFormat="1" ht="20.25" customHeight="1" hidden="1">
      <c r="A19" s="354" t="s">
        <v>31</v>
      </c>
      <c r="B19" s="355"/>
      <c r="C19" s="193">
        <v>0</v>
      </c>
      <c r="D19" s="53">
        <v>0</v>
      </c>
      <c r="E19" s="84">
        <v>0</v>
      </c>
      <c r="F19" s="44">
        <f>E19+'[3]01.2021'!F23</f>
        <v>0</v>
      </c>
      <c r="G19" s="70">
        <f>SUM(H19:K19)</f>
        <v>0</v>
      </c>
      <c r="H19" s="7">
        <v>0</v>
      </c>
      <c r="I19" s="7"/>
      <c r="J19" s="216"/>
      <c r="K19" s="217"/>
      <c r="L19" s="216">
        <v>0</v>
      </c>
      <c r="M19" s="221"/>
      <c r="N19" s="72">
        <f>SUM(O19:P19)</f>
        <v>0</v>
      </c>
      <c r="O19" s="3">
        <f>H19+'[3]01.2021'!O23</f>
        <v>0</v>
      </c>
      <c r="P19" s="82"/>
      <c r="Q19" s="219">
        <f>J19+'[2]05.2007'!Q41</f>
        <v>0</v>
      </c>
      <c r="R19" s="220">
        <f>K19+'[2]05.2007'!R41</f>
        <v>0</v>
      </c>
      <c r="S19" s="83"/>
      <c r="T19" s="222"/>
      <c r="U19" s="5">
        <f>C19+F19-N19</f>
        <v>0</v>
      </c>
      <c r="V19" s="138"/>
      <c r="W19" s="183"/>
      <c r="X19" s="223"/>
      <c r="Y19" s="138"/>
      <c r="Z19" s="138"/>
      <c r="AA19" s="138"/>
      <c r="AB19" s="138"/>
      <c r="AC19" s="224"/>
      <c r="AD19" s="224"/>
    </row>
    <row r="20" spans="1:30" s="233" customFormat="1" ht="21" customHeight="1" thickBot="1">
      <c r="A20" s="362" t="s">
        <v>4</v>
      </c>
      <c r="B20" s="363"/>
      <c r="C20" s="226">
        <v>87386.56</v>
      </c>
      <c r="D20" s="85">
        <v>28182.27</v>
      </c>
      <c r="E20" s="227">
        <v>11115.17</v>
      </c>
      <c r="F20" s="86">
        <f>'[1]02.2022'!F24+'[1]03.2022'!E24</f>
        <v>33893.27</v>
      </c>
      <c r="G20" s="87">
        <f>H20</f>
        <v>0</v>
      </c>
      <c r="H20" s="228"/>
      <c r="I20" s="88"/>
      <c r="J20" s="89"/>
      <c r="K20" s="229"/>
      <c r="L20" s="89"/>
      <c r="M20" s="230"/>
      <c r="N20" s="90">
        <f>SUM(O20:S20)</f>
        <v>81982.39</v>
      </c>
      <c r="O20" s="124">
        <f>'[1]02.2022'!O24</f>
        <v>81982.39</v>
      </c>
      <c r="P20" s="89"/>
      <c r="Q20" s="230">
        <f>J20+'[2]05.2007'!Q42</f>
        <v>0</v>
      </c>
      <c r="R20" s="229">
        <f>K20+'[2]05.2007'!R42</f>
        <v>0</v>
      </c>
      <c r="S20" s="88"/>
      <c r="T20" s="229"/>
      <c r="U20" s="104">
        <f>C20+F20-N20</f>
        <v>39297.43999999999</v>
      </c>
      <c r="V20" s="231"/>
      <c r="W20" s="183"/>
      <c r="X20" s="223"/>
      <c r="Y20" s="231"/>
      <c r="Z20" s="231"/>
      <c r="AA20" s="231"/>
      <c r="AB20" s="231"/>
      <c r="AC20" s="232"/>
      <c r="AD20" s="232"/>
    </row>
    <row r="21" spans="1:30" s="186" customFormat="1" ht="36" customHeight="1" thickBot="1">
      <c r="A21" s="301" t="s">
        <v>32</v>
      </c>
      <c r="B21" s="349"/>
      <c r="C21" s="68">
        <f>C9+C11+C16</f>
        <v>-280260.02999999997</v>
      </c>
      <c r="D21" s="15">
        <f aca="true" t="shared" si="4" ref="D21:U21">D9+D11+D16</f>
        <v>296138.12</v>
      </c>
      <c r="E21" s="16">
        <f t="shared" si="4"/>
        <v>814071.7500000001</v>
      </c>
      <c r="F21" s="63">
        <f t="shared" si="4"/>
        <v>2968533.58</v>
      </c>
      <c r="G21" s="15">
        <f t="shared" si="4"/>
        <v>1449003.13</v>
      </c>
      <c r="H21" s="14">
        <f t="shared" si="4"/>
        <v>1449003.13</v>
      </c>
      <c r="I21" s="15">
        <f t="shared" si="4"/>
        <v>0</v>
      </c>
      <c r="J21" s="14">
        <f t="shared" si="4"/>
        <v>0</v>
      </c>
      <c r="K21" s="14">
        <f t="shared" si="4"/>
        <v>0</v>
      </c>
      <c r="L21" s="14" t="e">
        <f t="shared" si="4"/>
        <v>#REF!</v>
      </c>
      <c r="M21" s="14" t="e">
        <f t="shared" si="4"/>
        <v>#REF!</v>
      </c>
      <c r="N21" s="63">
        <f t="shared" si="4"/>
        <v>3027066.81</v>
      </c>
      <c r="O21" s="14">
        <f t="shared" si="4"/>
        <v>3027066.81</v>
      </c>
      <c r="P21" s="15">
        <f t="shared" si="4"/>
        <v>0</v>
      </c>
      <c r="Q21" s="14">
        <f t="shared" si="4"/>
        <v>0</v>
      </c>
      <c r="R21" s="14">
        <f t="shared" si="4"/>
        <v>0</v>
      </c>
      <c r="S21" s="14">
        <f t="shared" si="4"/>
        <v>0</v>
      </c>
      <c r="T21" s="14">
        <f t="shared" si="4"/>
        <v>0</v>
      </c>
      <c r="U21" s="15">
        <f t="shared" si="4"/>
        <v>-338793.2599999999</v>
      </c>
      <c r="V21" s="183"/>
      <c r="W21" s="183"/>
      <c r="X21" s="184"/>
      <c r="Z21" s="183"/>
      <c r="AA21" s="183"/>
      <c r="AB21" s="183"/>
      <c r="AC21" s="185"/>
      <c r="AD21" s="185"/>
    </row>
    <row r="22" spans="1:24" ht="7.5" customHeight="1" thickBot="1">
      <c r="A22" s="366"/>
      <c r="B22" s="367"/>
      <c r="C22" s="234"/>
      <c r="D22" s="32"/>
      <c r="E22" s="109"/>
      <c r="F22" s="92"/>
      <c r="G22" s="32"/>
      <c r="H22" s="33"/>
      <c r="I22" s="31"/>
      <c r="J22" s="34"/>
      <c r="K22" s="35"/>
      <c r="L22" s="35"/>
      <c r="M22" s="93"/>
      <c r="N22" s="92"/>
      <c r="O22" s="31"/>
      <c r="P22" s="34"/>
      <c r="Q22" s="35"/>
      <c r="R22" s="93"/>
      <c r="S22" s="31"/>
      <c r="T22" s="93"/>
      <c r="U22" s="94"/>
      <c r="W22" s="183"/>
      <c r="X22" s="192"/>
    </row>
    <row r="23" spans="1:30" s="186" customFormat="1" ht="24.75" customHeight="1" thickBot="1">
      <c r="A23" s="293" t="s">
        <v>33</v>
      </c>
      <c r="B23" s="294"/>
      <c r="C23" s="235">
        <f aca="true" t="shared" si="5" ref="C23:U23">SUM(C24:C25)</f>
        <v>41466842.47</v>
      </c>
      <c r="D23" s="96">
        <f t="shared" si="5"/>
        <v>47333348.33</v>
      </c>
      <c r="E23" s="96">
        <f t="shared" si="5"/>
        <v>15851059.74</v>
      </c>
      <c r="F23" s="96">
        <f t="shared" si="5"/>
        <v>50564632.46000001</v>
      </c>
      <c r="G23" s="96">
        <f t="shared" si="5"/>
        <v>13845313.19</v>
      </c>
      <c r="H23" s="96">
        <f t="shared" si="5"/>
        <v>13635302.03</v>
      </c>
      <c r="I23" s="96">
        <f t="shared" si="5"/>
        <v>210011.16</v>
      </c>
      <c r="J23" s="96">
        <f t="shared" si="5"/>
        <v>0</v>
      </c>
      <c r="K23" s="96">
        <f t="shared" si="5"/>
        <v>0</v>
      </c>
      <c r="L23" s="96">
        <f t="shared" si="5"/>
        <v>0</v>
      </c>
      <c r="M23" s="96">
        <f t="shared" si="5"/>
        <v>0</v>
      </c>
      <c r="N23" s="96">
        <f t="shared" si="5"/>
        <v>42692380.05</v>
      </c>
      <c r="O23" s="96">
        <f t="shared" si="5"/>
        <v>42056331.699999996</v>
      </c>
      <c r="P23" s="96">
        <f t="shared" si="5"/>
        <v>636048.35</v>
      </c>
      <c r="Q23" s="96">
        <f t="shared" si="5"/>
        <v>0</v>
      </c>
      <c r="R23" s="96">
        <f t="shared" si="5"/>
        <v>0</v>
      </c>
      <c r="S23" s="96">
        <f t="shared" si="5"/>
        <v>0</v>
      </c>
      <c r="T23" s="96">
        <f t="shared" si="5"/>
        <v>0</v>
      </c>
      <c r="U23" s="96">
        <f t="shared" si="5"/>
        <v>49339094.88000002</v>
      </c>
      <c r="V23" s="183"/>
      <c r="W23" s="183"/>
      <c r="X23" s="184"/>
      <c r="Y23" s="183"/>
      <c r="Z23" s="183"/>
      <c r="AA23" s="183"/>
      <c r="AB23" s="183"/>
      <c r="AC23" s="185"/>
      <c r="AD23" s="185"/>
    </row>
    <row r="24" spans="1:24" ht="16.5" customHeight="1" thickBot="1">
      <c r="A24" s="368" t="s">
        <v>34</v>
      </c>
      <c r="B24" s="369"/>
      <c r="C24" s="196">
        <v>38818557.54</v>
      </c>
      <c r="D24" s="98">
        <v>44253838.15</v>
      </c>
      <c r="E24" s="99">
        <v>14887222.6</v>
      </c>
      <c r="F24" s="97">
        <f>E24+'[1]02.2022'!F28+'[1]02.2022'!F30</f>
        <v>47436810.57000001</v>
      </c>
      <c r="G24" s="125">
        <f>SUM(H24:L24)</f>
        <v>13071755.82</v>
      </c>
      <c r="H24" s="126">
        <f>13071755.82-I24</f>
        <v>12861744.66</v>
      </c>
      <c r="I24" s="127">
        <v>210011.16</v>
      </c>
      <c r="J24" s="197"/>
      <c r="K24" s="236"/>
      <c r="L24" s="236">
        <v>0</v>
      </c>
      <c r="M24" s="198">
        <v>0</v>
      </c>
      <c r="N24" s="50">
        <f>SUM(O24:S24)</f>
        <v>40186063.18</v>
      </c>
      <c r="O24" s="113">
        <f>H24+'[1]02.2022'!O28+'[1]02.2022'!O30</f>
        <v>39550014.83</v>
      </c>
      <c r="P24" s="10">
        <f>I24+'[1]02.2022'!P28</f>
        <v>636048.35</v>
      </c>
      <c r="Q24" s="237"/>
      <c r="R24" s="195"/>
      <c r="S24" s="83"/>
      <c r="T24" s="99">
        <v>0</v>
      </c>
      <c r="U24" s="61">
        <f>C24+F24-N24</f>
        <v>46069304.930000015</v>
      </c>
      <c r="V24" s="183"/>
      <c r="W24" s="183"/>
      <c r="X24" s="192"/>
    </row>
    <row r="25" spans="1:24" ht="16.5" customHeight="1" thickBot="1">
      <c r="A25" s="364" t="s">
        <v>35</v>
      </c>
      <c r="B25" s="365"/>
      <c r="C25" s="193">
        <v>2648284.93</v>
      </c>
      <c r="D25" s="98">
        <v>3079510.18</v>
      </c>
      <c r="E25" s="36">
        <v>963837.14</v>
      </c>
      <c r="F25" s="97">
        <f>E25+'[1]02.2022'!F29</f>
        <v>3127821.89</v>
      </c>
      <c r="G25" s="125">
        <f>SUM(H25:L25)</f>
        <v>773557.37</v>
      </c>
      <c r="H25" s="10">
        <v>773557.37</v>
      </c>
      <c r="I25" s="129"/>
      <c r="J25" s="219"/>
      <c r="K25" s="219"/>
      <c r="L25" s="219"/>
      <c r="M25" s="220"/>
      <c r="N25" s="50">
        <f>SUM(O25:S25)</f>
        <v>2506316.87</v>
      </c>
      <c r="O25" s="113">
        <f>H25+'[1]02.2022'!O29</f>
        <v>2506316.87</v>
      </c>
      <c r="P25" s="83"/>
      <c r="Q25" s="129"/>
      <c r="R25" s="220"/>
      <c r="S25" s="83"/>
      <c r="T25" s="128"/>
      <c r="U25" s="61">
        <f>C25+F25-N25</f>
        <v>3269789.95</v>
      </c>
      <c r="V25" s="183"/>
      <c r="W25" s="183"/>
      <c r="X25" s="192"/>
    </row>
    <row r="26" spans="1:24" ht="7.5" customHeight="1" thickBot="1">
      <c r="A26" s="30"/>
      <c r="B26" s="238"/>
      <c r="C26" s="196"/>
      <c r="D26" s="24"/>
      <c r="E26" s="99"/>
      <c r="F26" s="239"/>
      <c r="G26" s="125"/>
      <c r="H26" s="126"/>
      <c r="I26" s="12"/>
      <c r="J26" s="13"/>
      <c r="K26" s="13"/>
      <c r="L26" s="13"/>
      <c r="M26" s="240"/>
      <c r="N26" s="58"/>
      <c r="O26" s="241"/>
      <c r="P26" s="31"/>
      <c r="Q26" s="34"/>
      <c r="R26" s="93"/>
      <c r="S26" s="31"/>
      <c r="T26" s="37"/>
      <c r="U26" s="61"/>
      <c r="V26" s="183"/>
      <c r="W26" s="183"/>
      <c r="X26" s="192"/>
    </row>
    <row r="27" spans="1:24" ht="18" customHeight="1" thickBot="1">
      <c r="A27" s="299" t="s">
        <v>36</v>
      </c>
      <c r="B27" s="300"/>
      <c r="C27" s="242">
        <v>119348.06</v>
      </c>
      <c r="D27" s="243">
        <v>239368.84</v>
      </c>
      <c r="E27" s="244"/>
      <c r="F27" s="243">
        <f>E27+'[3]01.2022'!F31</f>
        <v>150323.2</v>
      </c>
      <c r="G27" s="245">
        <f>SUM(H27:L27)</f>
        <v>0</v>
      </c>
      <c r="H27" s="246"/>
      <c r="I27" s="247"/>
      <c r="J27" s="248"/>
      <c r="K27" s="248"/>
      <c r="L27" s="248"/>
      <c r="M27" s="249"/>
      <c r="N27" s="243">
        <f>SUM(O27:S27)</f>
        <v>70226.06</v>
      </c>
      <c r="O27" s="246">
        <f>H27+'[3]01.2022'!O31</f>
        <v>70226.06</v>
      </c>
      <c r="P27" s="250"/>
      <c r="Q27" s="247"/>
      <c r="R27" s="249"/>
      <c r="S27" s="250"/>
      <c r="T27" s="251"/>
      <c r="U27" s="243">
        <f>C27+F27-N27</f>
        <v>199445.2</v>
      </c>
      <c r="V27" s="183"/>
      <c r="W27" s="183"/>
      <c r="X27" s="192"/>
    </row>
    <row r="28" spans="1:24" ht="7.5" customHeight="1" thickBot="1">
      <c r="A28" s="39"/>
      <c r="B28" s="40"/>
      <c r="C28" s="100"/>
      <c r="D28" s="28"/>
      <c r="E28" s="101"/>
      <c r="F28" s="130"/>
      <c r="G28" s="41"/>
      <c r="H28" s="101"/>
      <c r="I28" s="38"/>
      <c r="J28" s="131"/>
      <c r="K28" s="252"/>
      <c r="L28" s="252"/>
      <c r="M28" s="102"/>
      <c r="N28" s="115"/>
      <c r="O28" s="113"/>
      <c r="P28" s="38"/>
      <c r="Q28" s="131"/>
      <c r="R28" s="131"/>
      <c r="S28" s="101"/>
      <c r="T28" s="101"/>
      <c r="U28" s="28"/>
      <c r="W28" s="183"/>
      <c r="X28" s="192"/>
    </row>
    <row r="29" spans="1:24" ht="19.5" customHeight="1" thickBot="1">
      <c r="A29" s="301" t="s">
        <v>5</v>
      </c>
      <c r="B29" s="302"/>
      <c r="C29" s="62">
        <f>SUM(C30:C31)</f>
        <v>248462.44</v>
      </c>
      <c r="D29" s="15">
        <f>SUM(D30:D31)</f>
        <v>280664.01</v>
      </c>
      <c r="E29" s="253">
        <f>SUM(E30:E31)</f>
        <v>110799.44</v>
      </c>
      <c r="F29" s="63">
        <f>SUM(F30:F31)</f>
        <v>458519.6</v>
      </c>
      <c r="G29" s="14">
        <f>SUM(H29:L29)</f>
        <v>185696.76</v>
      </c>
      <c r="H29" s="254">
        <f>H30+H31</f>
        <v>185696.76</v>
      </c>
      <c r="I29" s="253">
        <f>I30+I31</f>
        <v>0</v>
      </c>
      <c r="J29" s="255">
        <v>0</v>
      </c>
      <c r="K29" s="256">
        <v>0</v>
      </c>
      <c r="L29" s="256">
        <v>0</v>
      </c>
      <c r="M29" s="257">
        <v>0</v>
      </c>
      <c r="N29" s="115">
        <f>SUM(O29:S29)</f>
        <v>501215.35</v>
      </c>
      <c r="O29" s="258">
        <f>SUM(O30:O31)</f>
        <v>501215.35</v>
      </c>
      <c r="P29" s="259">
        <f>SUM(P30:P31)</f>
        <v>0</v>
      </c>
      <c r="Q29" s="260">
        <f>SUM(Q30:Q31)</f>
        <v>0</v>
      </c>
      <c r="R29" s="259">
        <f>SUM(R30:R31)</f>
        <v>0</v>
      </c>
      <c r="S29" s="259">
        <f>SUM(S30:S31)</f>
        <v>0</v>
      </c>
      <c r="T29" s="253"/>
      <c r="U29" s="15">
        <f>SUM(U30:U31)</f>
        <v>205766.69</v>
      </c>
      <c r="V29" s="183"/>
      <c r="W29" s="183"/>
      <c r="X29" s="192"/>
    </row>
    <row r="30" spans="1:24" ht="19.5" customHeight="1" thickBot="1">
      <c r="A30" s="303" t="s">
        <v>5</v>
      </c>
      <c r="B30" s="304"/>
      <c r="C30" s="105">
        <v>211586.79</v>
      </c>
      <c r="D30" s="261">
        <v>217670.82</v>
      </c>
      <c r="E30" s="262">
        <v>4488.77</v>
      </c>
      <c r="F30" s="44">
        <f>E30+'[1]02.2022'!F34</f>
        <v>110744.89</v>
      </c>
      <c r="G30" s="2">
        <f>H30+I30</f>
        <v>75909.28</v>
      </c>
      <c r="H30" s="3">
        <v>75909.28</v>
      </c>
      <c r="I30" s="263"/>
      <c r="J30" s="264"/>
      <c r="K30" s="264"/>
      <c r="L30" s="264"/>
      <c r="M30" s="265"/>
      <c r="N30" s="44">
        <f>SUM(O30:S30)</f>
        <v>176081.37</v>
      </c>
      <c r="O30" s="112">
        <f>H30+'[1]02.2022'!O34</f>
        <v>176081.37</v>
      </c>
      <c r="P30" s="112">
        <f>I30</f>
        <v>0</v>
      </c>
      <c r="Q30" s="266"/>
      <c r="R30" s="267"/>
      <c r="S30" s="81"/>
      <c r="T30" s="268"/>
      <c r="U30" s="98">
        <f>C30+F30-N30</f>
        <v>146250.31</v>
      </c>
      <c r="V30" s="183"/>
      <c r="W30" s="183"/>
      <c r="X30" s="192"/>
    </row>
    <row r="31" spans="1:24" ht="19.5" customHeight="1" thickBot="1">
      <c r="A31" s="305" t="s">
        <v>37</v>
      </c>
      <c r="B31" s="306"/>
      <c r="C31" s="269">
        <v>36875.65</v>
      </c>
      <c r="D31" s="261">
        <v>62993.19</v>
      </c>
      <c r="E31" s="270">
        <v>106310.67</v>
      </c>
      <c r="F31" s="44">
        <f>E31+'[1]02.2022'!F35</f>
        <v>347774.70999999996</v>
      </c>
      <c r="G31" s="2">
        <f>H31+I31</f>
        <v>109787.48</v>
      </c>
      <c r="H31" s="271">
        <v>109787.48</v>
      </c>
      <c r="I31" s="272"/>
      <c r="J31" s="273"/>
      <c r="K31" s="274"/>
      <c r="L31" s="274"/>
      <c r="M31" s="275"/>
      <c r="N31" s="276">
        <f>SUM(O31:S31)</f>
        <v>325133.98</v>
      </c>
      <c r="O31" s="112">
        <f>H31+'[1]02.2022'!O35</f>
        <v>325133.98</v>
      </c>
      <c r="P31" s="277"/>
      <c r="Q31" s="278"/>
      <c r="R31" s="279"/>
      <c r="S31" s="29"/>
      <c r="T31" s="280"/>
      <c r="U31" s="98">
        <f>C31+F31-N31</f>
        <v>59516.380000000005</v>
      </c>
      <c r="V31" s="183"/>
      <c r="W31" s="183"/>
      <c r="X31" s="192"/>
    </row>
    <row r="32" spans="1:24" ht="7.5" customHeight="1" thickBot="1">
      <c r="A32" s="39"/>
      <c r="B32" s="40"/>
      <c r="C32" s="100"/>
      <c r="D32" s="28"/>
      <c r="E32" s="101"/>
      <c r="F32" s="130"/>
      <c r="G32" s="41"/>
      <c r="H32" s="101"/>
      <c r="I32" s="38"/>
      <c r="J32" s="131"/>
      <c r="K32" s="252"/>
      <c r="L32" s="252"/>
      <c r="M32" s="102"/>
      <c r="N32" s="130"/>
      <c r="O32" s="101"/>
      <c r="P32" s="38"/>
      <c r="Q32" s="131"/>
      <c r="R32" s="131"/>
      <c r="S32" s="101"/>
      <c r="T32" s="101"/>
      <c r="U32" s="28"/>
      <c r="W32" s="183"/>
      <c r="X32" s="192"/>
    </row>
    <row r="33" spans="1:30" s="186" customFormat="1" ht="39.75" customHeight="1" thickBot="1">
      <c r="A33" s="293" t="s">
        <v>38</v>
      </c>
      <c r="B33" s="294"/>
      <c r="C33" s="132">
        <v>3238617.81</v>
      </c>
      <c r="D33" s="96">
        <v>10067249.94</v>
      </c>
      <c r="E33" s="110">
        <f>7904065.45-E9</f>
        <v>7101108.87</v>
      </c>
      <c r="F33" s="95">
        <f>E33+'[1]02.2022'!F37</f>
        <v>26419702.000000004</v>
      </c>
      <c r="G33" s="96">
        <f>SUM(H33:L33)</f>
        <v>11753202.389999999</v>
      </c>
      <c r="H33" s="111">
        <f>13202205.52-I33-H9</f>
        <v>11598919.809999999</v>
      </c>
      <c r="I33" s="96">
        <v>154282.58</v>
      </c>
      <c r="J33" s="281"/>
      <c r="K33" s="282"/>
      <c r="L33" s="282">
        <v>0</v>
      </c>
      <c r="M33" s="283">
        <v>0</v>
      </c>
      <c r="N33" s="95">
        <f>SUM(O33:S33)</f>
        <v>24243163.39</v>
      </c>
      <c r="O33" s="111">
        <f>H33+'[1]02.2022'!O37</f>
        <v>23238043.72</v>
      </c>
      <c r="P33" s="15">
        <f>I33+'[1]02.2022'!P37</f>
        <v>1005119.67</v>
      </c>
      <c r="Q33" s="281"/>
      <c r="R33" s="281"/>
      <c r="S33" s="284"/>
      <c r="T33" s="111">
        <f>M33+'[2]09.2007'!U56</f>
        <v>0</v>
      </c>
      <c r="U33" s="96">
        <f>C33+F33-N33</f>
        <v>5415156.420000002</v>
      </c>
      <c r="V33" s="183"/>
      <c r="W33" s="183"/>
      <c r="X33" s="183"/>
      <c r="Y33" s="183"/>
      <c r="Z33" s="183"/>
      <c r="AA33" s="183"/>
      <c r="AB33" s="183"/>
      <c r="AC33" s="185"/>
      <c r="AD33" s="185"/>
    </row>
    <row r="34" spans="1:23" ht="19.5" customHeight="1" thickBot="1">
      <c r="A34" s="295" t="s">
        <v>8</v>
      </c>
      <c r="B34" s="296"/>
      <c r="C34" s="285"/>
      <c r="D34" s="28"/>
      <c r="E34" s="101"/>
      <c r="F34" s="130"/>
      <c r="G34" s="133"/>
      <c r="H34" s="38"/>
      <c r="I34" s="131"/>
      <c r="J34" s="252"/>
      <c r="K34" s="102"/>
      <c r="L34" s="131"/>
      <c r="M34" s="102"/>
      <c r="N34" s="130"/>
      <c r="O34" s="38"/>
      <c r="P34" s="131"/>
      <c r="Q34" s="252"/>
      <c r="R34" s="102"/>
      <c r="S34" s="38"/>
      <c r="T34" s="131"/>
      <c r="U34" s="134"/>
      <c r="W34" s="183"/>
    </row>
    <row r="35" spans="1:23" ht="6.75" customHeight="1" thickBot="1">
      <c r="A35" s="8"/>
      <c r="B35" s="9"/>
      <c r="C35" s="91"/>
      <c r="D35" s="32"/>
      <c r="E35" s="109"/>
      <c r="F35" s="92"/>
      <c r="G35" s="32"/>
      <c r="H35" s="33"/>
      <c r="I35" s="116"/>
      <c r="J35" s="33"/>
      <c r="K35" s="33"/>
      <c r="L35" s="33"/>
      <c r="M35" s="33"/>
      <c r="N35" s="92"/>
      <c r="O35" s="33"/>
      <c r="P35" s="31"/>
      <c r="Q35" s="33"/>
      <c r="R35" s="33"/>
      <c r="S35" s="33"/>
      <c r="T35" s="33"/>
      <c r="U35" s="123"/>
      <c r="W35" s="183"/>
    </row>
    <row r="36" spans="1:30" s="210" customFormat="1" ht="21" customHeight="1" thickBot="1">
      <c r="A36" s="297" t="s">
        <v>39</v>
      </c>
      <c r="B36" s="298"/>
      <c r="C36" s="62">
        <f>C21+C23+C29+C33</f>
        <v>44673662.69</v>
      </c>
      <c r="D36" s="15">
        <f aca="true" t="shared" si="6" ref="D36:R36">D21+D23+D33+D29</f>
        <v>57977400.39999999</v>
      </c>
      <c r="E36" s="16">
        <f t="shared" si="6"/>
        <v>23877039.8</v>
      </c>
      <c r="F36" s="63">
        <f t="shared" si="6"/>
        <v>80411387.64</v>
      </c>
      <c r="G36" s="63">
        <f t="shared" si="6"/>
        <v>27233215.470000003</v>
      </c>
      <c r="H36" s="62">
        <f t="shared" si="6"/>
        <v>26868921.73</v>
      </c>
      <c r="I36" s="63">
        <f t="shared" si="6"/>
        <v>364293.74</v>
      </c>
      <c r="J36" s="62">
        <f t="shared" si="6"/>
        <v>0</v>
      </c>
      <c r="K36" s="62">
        <f t="shared" si="6"/>
        <v>0</v>
      </c>
      <c r="L36" s="62" t="e">
        <f t="shared" si="6"/>
        <v>#REF!</v>
      </c>
      <c r="M36" s="62" t="e">
        <f t="shared" si="6"/>
        <v>#REF!</v>
      </c>
      <c r="N36" s="63">
        <f t="shared" si="6"/>
        <v>70463825.6</v>
      </c>
      <c r="O36" s="62">
        <f t="shared" si="6"/>
        <v>68822657.57999998</v>
      </c>
      <c r="P36" s="63">
        <f t="shared" si="6"/>
        <v>1641168.02</v>
      </c>
      <c r="Q36" s="62">
        <f t="shared" si="6"/>
        <v>0</v>
      </c>
      <c r="R36" s="62">
        <f t="shared" si="6"/>
        <v>0</v>
      </c>
      <c r="S36" s="62">
        <f>S9+S11+S16+S23++S29+S33</f>
        <v>0</v>
      </c>
      <c r="T36" s="62">
        <f>T21+T23+T33+T29</f>
        <v>0</v>
      </c>
      <c r="U36" s="15">
        <f>U21+U23+U29+U33</f>
        <v>54621224.73000002</v>
      </c>
      <c r="V36" s="183"/>
      <c r="W36" s="183"/>
      <c r="X36" s="183"/>
      <c r="Y36" s="183"/>
      <c r="Z36" s="183"/>
      <c r="AA36" s="183"/>
      <c r="AB36" s="183"/>
      <c r="AC36" s="185"/>
      <c r="AD36" s="185"/>
    </row>
    <row r="37" spans="1:21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7"/>
    </row>
    <row r="38" spans="1:21" ht="12.75">
      <c r="A38" s="286"/>
      <c r="B38" s="286"/>
      <c r="C38" s="225"/>
      <c r="D38" s="288"/>
      <c r="E38" s="286"/>
      <c r="F38" s="289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</row>
    <row r="39" spans="1:8" ht="12.75" customHeight="1">
      <c r="A39" s="286"/>
      <c r="E39" s="290"/>
      <c r="H39" s="290"/>
    </row>
    <row r="40" spans="1:21" ht="18.75">
      <c r="A40" s="286"/>
      <c r="B40" s="291"/>
      <c r="E40" s="286"/>
      <c r="F40" s="289"/>
      <c r="G40" s="289"/>
      <c r="I40" s="286"/>
      <c r="J40" s="286"/>
      <c r="K40" s="286"/>
      <c r="L40" s="286"/>
      <c r="M40" s="286"/>
      <c r="O40" s="289"/>
      <c r="P40" s="286"/>
      <c r="Q40" s="286"/>
      <c r="R40" s="286"/>
      <c r="S40" s="286"/>
      <c r="T40" s="286"/>
      <c r="U40" s="286"/>
    </row>
    <row r="41" spans="1:21" ht="18">
      <c r="A41" s="286"/>
      <c r="B41" s="286"/>
      <c r="C41" s="292"/>
      <c r="D41" s="292"/>
      <c r="E41" s="289"/>
      <c r="F41" s="286"/>
      <c r="G41" s="289"/>
      <c r="H41" s="286" t="s">
        <v>40</v>
      </c>
      <c r="I41" s="286"/>
      <c r="J41" s="286"/>
      <c r="K41" s="289"/>
      <c r="L41" s="286"/>
      <c r="M41" s="286"/>
      <c r="N41" s="286"/>
      <c r="O41" s="286"/>
      <c r="P41" s="286"/>
      <c r="Q41" s="286"/>
      <c r="R41" s="286"/>
      <c r="S41" s="286"/>
      <c r="T41" s="286"/>
      <c r="U41" s="286"/>
    </row>
    <row r="42" spans="1:21" ht="12.75">
      <c r="A42" s="286"/>
      <c r="B42" s="286"/>
      <c r="C42" s="286"/>
      <c r="D42" s="286"/>
      <c r="E42" s="286"/>
      <c r="F42" s="286"/>
      <c r="G42" s="289"/>
      <c r="H42" s="289"/>
      <c r="M42" s="286"/>
      <c r="N42" s="286"/>
      <c r="O42" s="289"/>
      <c r="P42" s="286"/>
      <c r="Q42" s="286"/>
      <c r="R42" s="286"/>
      <c r="S42" s="286"/>
      <c r="T42" s="286"/>
      <c r="U42" s="286"/>
    </row>
    <row r="43" spans="1:21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</row>
    <row r="44" spans="3:21" ht="12.75"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</row>
  </sheetData>
  <mergeCells count="50">
    <mergeCell ref="A21:B21"/>
    <mergeCell ref="A25:B25"/>
    <mergeCell ref="A23:B23"/>
    <mergeCell ref="A22:B22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7:B7"/>
    <mergeCell ref="A6:B6"/>
    <mergeCell ref="A8:B8"/>
    <mergeCell ref="A1:B4"/>
    <mergeCell ref="C1:C4"/>
    <mergeCell ref="D1:D4"/>
    <mergeCell ref="E1:E4"/>
    <mergeCell ref="F1:F4"/>
    <mergeCell ref="G1:L1"/>
    <mergeCell ref="N1:P1"/>
    <mergeCell ref="S1:S4"/>
    <mergeCell ref="U1:U4"/>
    <mergeCell ref="G2:G4"/>
    <mergeCell ref="H2:K2"/>
    <mergeCell ref="N2:N4"/>
    <mergeCell ref="O2:P2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A33:B33"/>
    <mergeCell ref="A34:B34"/>
    <mergeCell ref="A36:B36"/>
    <mergeCell ref="A27:B27"/>
    <mergeCell ref="A29:B29"/>
    <mergeCell ref="A30:B30"/>
    <mergeCell ref="A31:B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2022-11-30T07:37:00Z</dcterms:modified>
  <cp:category/>
  <cp:version/>
  <cp:contentType/>
  <cp:contentStatus/>
</cp:coreProperties>
</file>